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0. IVV - MARÇO 2020\SINTESE ESTATISTICA\EXPORTAÇÃO\94. Junho 2021\"/>
    </mc:Choice>
  </mc:AlternateContent>
  <xr:revisionPtr revIDLastSave="0" documentId="13_ncr:1_{A63BB38B-EB28-4203-A26B-FD32A39C1249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Indice" sheetId="30" r:id="rId1"/>
    <sheet name="0" sheetId="32" r:id="rId2"/>
    <sheet name="1" sheetId="79" r:id="rId3"/>
    <sheet name="2" sheetId="60" r:id="rId4"/>
    <sheet name="3" sheetId="75" r:id="rId5"/>
    <sheet name="4" sheetId="2" r:id="rId6"/>
    <sheet name="5" sheetId="84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'1'!$A$1:$S$36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'16'!$A$1:$P$95</definedName>
    <definedName name="_xlnm.Print_Area" localSheetId="19">'18'!$A$1:$P$96</definedName>
    <definedName name="_xlnm.Print_Area" localSheetId="3">'2'!$A$1:$AQ$68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'26'!$A$1:$P$84</definedName>
    <definedName name="_xlnm.Print_Area" localSheetId="4">'3'!$A$1:$AQ$68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'16'!$A$1:$P$95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'26'!$A$1:$P$84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</workbook>
</file>

<file path=xl/calcChain.xml><?xml version="1.0" encoding="utf-8"?>
<calcChain xmlns="http://schemas.openxmlformats.org/spreadsheetml/2006/main">
  <c r="I60" i="83" l="1"/>
  <c r="H60" i="83"/>
  <c r="C60" i="83"/>
  <c r="B60" i="83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AP65" i="75"/>
  <c r="AQ65" i="75" s="1"/>
  <c r="AP56" i="75"/>
  <c r="AQ56" i="75" s="1"/>
  <c r="AB65" i="75"/>
  <c r="AC65" i="75" s="1"/>
  <c r="AP43" i="75"/>
  <c r="AQ43" i="75"/>
  <c r="AP34" i="75"/>
  <c r="AQ34" i="75" s="1"/>
  <c r="AP21" i="75"/>
  <c r="AQ21" i="75"/>
  <c r="AP12" i="75"/>
  <c r="AQ12" i="75" s="1"/>
  <c r="M21" i="75"/>
  <c r="N21" i="75" s="1"/>
  <c r="AP65" i="60"/>
  <c r="AQ65" i="60"/>
  <c r="AP56" i="60"/>
  <c r="AQ56" i="60" s="1"/>
  <c r="M65" i="60"/>
  <c r="N65" i="60" s="1"/>
  <c r="AP34" i="60"/>
  <c r="AQ34" i="60" s="1"/>
  <c r="AP21" i="60"/>
  <c r="AQ21" i="60" s="1"/>
  <c r="AP12" i="60"/>
  <c r="AQ12" i="60" s="1"/>
  <c r="N78" i="70" l="1"/>
  <c r="O78" i="70"/>
  <c r="P78" i="70" s="1"/>
  <c r="O79" i="70"/>
  <c r="N80" i="70"/>
  <c r="O80" i="70"/>
  <c r="P80" i="70" s="1"/>
  <c r="N81" i="70"/>
  <c r="O81" i="70"/>
  <c r="P81" i="70"/>
  <c r="O82" i="70"/>
  <c r="L78" i="70"/>
  <c r="L80" i="70"/>
  <c r="L81" i="70"/>
  <c r="F78" i="70"/>
  <c r="F80" i="70"/>
  <c r="F81" i="70"/>
  <c r="N51" i="70"/>
  <c r="O51" i="70"/>
  <c r="P51" i="70" s="1"/>
  <c r="O52" i="70"/>
  <c r="N53" i="70"/>
  <c r="O53" i="70"/>
  <c r="P53" i="70" s="1"/>
  <c r="O54" i="70"/>
  <c r="O55" i="70"/>
  <c r="L51" i="70"/>
  <c r="L53" i="70"/>
  <c r="F51" i="70"/>
  <c r="F53" i="70"/>
  <c r="N77" i="68"/>
  <c r="O77" i="68"/>
  <c r="P77" i="68" s="1"/>
  <c r="N78" i="68"/>
  <c r="P78" i="68" s="1"/>
  <c r="O78" i="68"/>
  <c r="L77" i="68"/>
  <c r="L78" i="68"/>
  <c r="F77" i="68"/>
  <c r="I61" i="68"/>
  <c r="H61" i="68"/>
  <c r="O58" i="68"/>
  <c r="N27" i="68"/>
  <c r="O27" i="68"/>
  <c r="P27" i="68" s="1"/>
  <c r="L27" i="68"/>
  <c r="F27" i="68"/>
  <c r="N51" i="66"/>
  <c r="O51" i="66"/>
  <c r="P51" i="66" s="1"/>
  <c r="O52" i="66"/>
  <c r="L51" i="66"/>
  <c r="F51" i="66"/>
  <c r="N51" i="48"/>
  <c r="O51" i="48"/>
  <c r="P51" i="48" s="1"/>
  <c r="L51" i="48"/>
  <c r="F51" i="48"/>
  <c r="N57" i="47"/>
  <c r="O57" i="47"/>
  <c r="P57" i="47" s="1"/>
  <c r="N58" i="47"/>
  <c r="O58" i="47"/>
  <c r="P58" i="47" s="1"/>
  <c r="N59" i="47"/>
  <c r="O59" i="47"/>
  <c r="P59" i="47" s="1"/>
  <c r="L57" i="47"/>
  <c r="L58" i="47"/>
  <c r="L59" i="47"/>
  <c r="F57" i="47"/>
  <c r="F58" i="47"/>
  <c r="O55" i="46"/>
  <c r="N56" i="46"/>
  <c r="O56" i="46"/>
  <c r="P56" i="46" s="1"/>
  <c r="L56" i="46"/>
  <c r="F56" i="46"/>
  <c r="F56" i="81"/>
  <c r="L56" i="81"/>
  <c r="P56" i="81"/>
  <c r="O55" i="81"/>
  <c r="N56" i="81"/>
  <c r="O56" i="81"/>
  <c r="N53" i="36"/>
  <c r="P53" i="36" s="1"/>
  <c r="O53" i="36"/>
  <c r="O54" i="36"/>
  <c r="L53" i="36"/>
  <c r="F53" i="36"/>
  <c r="N87" i="86"/>
  <c r="O87" i="86"/>
  <c r="P87" i="86" s="1"/>
  <c r="N88" i="86"/>
  <c r="O88" i="86"/>
  <c r="P88" i="86" s="1"/>
  <c r="N89" i="86"/>
  <c r="O89" i="86"/>
  <c r="P89" i="86" s="1"/>
  <c r="N90" i="86"/>
  <c r="P90" i="86" s="1"/>
  <c r="O90" i="86"/>
  <c r="N91" i="86"/>
  <c r="O91" i="86"/>
  <c r="P91" i="86" s="1"/>
  <c r="L87" i="86"/>
  <c r="L88" i="86"/>
  <c r="L89" i="86"/>
  <c r="L90" i="86"/>
  <c r="F87" i="86"/>
  <c r="F88" i="86"/>
  <c r="F89" i="86"/>
  <c r="F90" i="86"/>
  <c r="N58" i="86"/>
  <c r="O58" i="86"/>
  <c r="P58" i="86" s="1"/>
  <c r="L58" i="86"/>
  <c r="F58" i="86"/>
  <c r="N93" i="3"/>
  <c r="O93" i="3"/>
  <c r="P93" i="3" s="1"/>
  <c r="N94" i="3"/>
  <c r="O94" i="3"/>
  <c r="P94" i="3"/>
  <c r="L93" i="3"/>
  <c r="F93" i="3"/>
  <c r="N55" i="3"/>
  <c r="O55" i="3"/>
  <c r="P55" i="3" s="1"/>
  <c r="O56" i="3"/>
  <c r="N57" i="3"/>
  <c r="O57" i="3"/>
  <c r="P57" i="3"/>
  <c r="L55" i="3"/>
  <c r="F55" i="3"/>
  <c r="R63" i="75" l="1"/>
  <c r="S63" i="75"/>
  <c r="T63" i="75"/>
  <c r="U63" i="75"/>
  <c r="V63" i="75"/>
  <c r="W63" i="75"/>
  <c r="X63" i="75"/>
  <c r="Y63" i="75"/>
  <c r="Z63" i="75"/>
  <c r="AA63" i="75"/>
  <c r="AB63" i="75"/>
  <c r="Q63" i="75"/>
  <c r="C63" i="75"/>
  <c r="D63" i="75"/>
  <c r="E63" i="75"/>
  <c r="F63" i="75"/>
  <c r="G63" i="75"/>
  <c r="H63" i="75"/>
  <c r="I63" i="75"/>
  <c r="J63" i="75"/>
  <c r="K63" i="75"/>
  <c r="L63" i="75"/>
  <c r="M63" i="75"/>
  <c r="B63" i="75"/>
  <c r="R41" i="75"/>
  <c r="S41" i="75"/>
  <c r="T41" i="75"/>
  <c r="U41" i="75"/>
  <c r="V41" i="75"/>
  <c r="W41" i="75"/>
  <c r="X41" i="75"/>
  <c r="Y41" i="75"/>
  <c r="Z41" i="75"/>
  <c r="AA41" i="75"/>
  <c r="AB41" i="75"/>
  <c r="Q41" i="75"/>
  <c r="C41" i="75"/>
  <c r="D41" i="75"/>
  <c r="E41" i="75"/>
  <c r="F41" i="75"/>
  <c r="G41" i="75"/>
  <c r="H41" i="75"/>
  <c r="I41" i="75"/>
  <c r="J41" i="75"/>
  <c r="K41" i="75"/>
  <c r="L41" i="75"/>
  <c r="M41" i="75"/>
  <c r="B41" i="75"/>
  <c r="R19" i="75"/>
  <c r="S19" i="75"/>
  <c r="T19" i="75"/>
  <c r="U19" i="75"/>
  <c r="V19" i="75"/>
  <c r="W19" i="75"/>
  <c r="X19" i="75"/>
  <c r="Y19" i="75"/>
  <c r="Z19" i="75"/>
  <c r="AA19" i="75"/>
  <c r="AB19" i="75"/>
  <c r="Q19" i="75"/>
  <c r="C19" i="75"/>
  <c r="D19" i="75"/>
  <c r="E19" i="75"/>
  <c r="F19" i="75"/>
  <c r="G19" i="75"/>
  <c r="H19" i="75"/>
  <c r="I19" i="75"/>
  <c r="J19" i="75"/>
  <c r="K19" i="75"/>
  <c r="L19" i="75"/>
  <c r="M19" i="75"/>
  <c r="B19" i="75"/>
  <c r="R63" i="60"/>
  <c r="S63" i="60"/>
  <c r="T63" i="60"/>
  <c r="U63" i="60"/>
  <c r="V63" i="60"/>
  <c r="W63" i="60"/>
  <c r="X63" i="60"/>
  <c r="Y63" i="60"/>
  <c r="Z63" i="60"/>
  <c r="AA63" i="60"/>
  <c r="AB63" i="60"/>
  <c r="Q63" i="60"/>
  <c r="C63" i="60"/>
  <c r="D63" i="60"/>
  <c r="E63" i="60"/>
  <c r="F63" i="60"/>
  <c r="G63" i="60"/>
  <c r="H63" i="60"/>
  <c r="I63" i="60"/>
  <c r="J63" i="60"/>
  <c r="K63" i="60"/>
  <c r="L63" i="60"/>
  <c r="M63" i="60"/>
  <c r="B63" i="60"/>
  <c r="R41" i="60"/>
  <c r="S41" i="60"/>
  <c r="T41" i="60"/>
  <c r="U41" i="60"/>
  <c r="V41" i="60"/>
  <c r="W41" i="60"/>
  <c r="X41" i="60"/>
  <c r="Y41" i="60"/>
  <c r="Z41" i="60"/>
  <c r="AA41" i="60"/>
  <c r="AB41" i="60"/>
  <c r="Q41" i="60"/>
  <c r="C41" i="60"/>
  <c r="D41" i="60"/>
  <c r="E41" i="60"/>
  <c r="F41" i="60"/>
  <c r="G41" i="60"/>
  <c r="H41" i="60"/>
  <c r="I41" i="60"/>
  <c r="J41" i="60"/>
  <c r="K41" i="60"/>
  <c r="L41" i="60"/>
  <c r="M41" i="60"/>
  <c r="B41" i="60"/>
  <c r="R19" i="60"/>
  <c r="S19" i="60"/>
  <c r="T19" i="60"/>
  <c r="U19" i="60"/>
  <c r="V19" i="60"/>
  <c r="W19" i="60"/>
  <c r="X19" i="60"/>
  <c r="Y19" i="60"/>
  <c r="Z19" i="60"/>
  <c r="AA19" i="60"/>
  <c r="AB19" i="60"/>
  <c r="Q19" i="60"/>
  <c r="C19" i="60"/>
  <c r="D19" i="60"/>
  <c r="E19" i="60"/>
  <c r="F19" i="60"/>
  <c r="G19" i="60"/>
  <c r="H19" i="60"/>
  <c r="I19" i="60"/>
  <c r="J19" i="60"/>
  <c r="K19" i="60"/>
  <c r="L19" i="60"/>
  <c r="M19" i="60"/>
  <c r="B19" i="60"/>
  <c r="H95" i="47"/>
  <c r="I95" i="47"/>
  <c r="N57" i="83"/>
  <c r="O57" i="83"/>
  <c r="N58" i="83"/>
  <c r="O58" i="83"/>
  <c r="L57" i="83"/>
  <c r="L58" i="83"/>
  <c r="F57" i="83"/>
  <c r="F58" i="83"/>
  <c r="F59" i="83"/>
  <c r="AP55" i="75"/>
  <c r="AP33" i="75"/>
  <c r="AP11" i="75"/>
  <c r="AP11" i="60"/>
  <c r="AP33" i="60"/>
  <c r="AP55" i="60"/>
  <c r="N50" i="70"/>
  <c r="O50" i="70"/>
  <c r="L50" i="70"/>
  <c r="F50" i="70"/>
  <c r="N31" i="70"/>
  <c r="P31" i="70" s="1"/>
  <c r="O31" i="70"/>
  <c r="L31" i="70"/>
  <c r="F31" i="70"/>
  <c r="O79" i="68"/>
  <c r="N77" i="66"/>
  <c r="P77" i="66" s="1"/>
  <c r="O77" i="66"/>
  <c r="L77" i="66"/>
  <c r="L78" i="66"/>
  <c r="F77" i="66"/>
  <c r="N70" i="66"/>
  <c r="O70" i="66"/>
  <c r="N71" i="66"/>
  <c r="O71" i="66"/>
  <c r="L70" i="66"/>
  <c r="L71" i="66"/>
  <c r="F70" i="66"/>
  <c r="N48" i="66"/>
  <c r="O48" i="66"/>
  <c r="N49" i="66"/>
  <c r="O49" i="66"/>
  <c r="L48" i="66"/>
  <c r="L49" i="66"/>
  <c r="F48" i="66"/>
  <c r="N20" i="66"/>
  <c r="O20" i="66"/>
  <c r="P20" i="66" s="1"/>
  <c r="N21" i="66"/>
  <c r="O21" i="66"/>
  <c r="N22" i="66"/>
  <c r="O22" i="66"/>
  <c r="N23" i="66"/>
  <c r="P23" i="66" s="1"/>
  <c r="O23" i="66"/>
  <c r="N24" i="66"/>
  <c r="O24" i="66"/>
  <c r="N25" i="66"/>
  <c r="O25" i="66"/>
  <c r="N26" i="66"/>
  <c r="O26" i="66"/>
  <c r="N27" i="66"/>
  <c r="O27" i="66"/>
  <c r="P27" i="66" s="1"/>
  <c r="N28" i="66"/>
  <c r="O28" i="66"/>
  <c r="N29" i="66"/>
  <c r="O29" i="66"/>
  <c r="N30" i="66"/>
  <c r="O30" i="66"/>
  <c r="N31" i="66"/>
  <c r="O31" i="66"/>
  <c r="P31" i="66" s="1"/>
  <c r="L20" i="66"/>
  <c r="L21" i="66"/>
  <c r="L22" i="66"/>
  <c r="L23" i="66"/>
  <c r="L24" i="66"/>
  <c r="L25" i="66"/>
  <c r="L26" i="66"/>
  <c r="L27" i="66"/>
  <c r="L28" i="66"/>
  <c r="L29" i="66"/>
  <c r="L30" i="66"/>
  <c r="L31" i="66"/>
  <c r="F20" i="66"/>
  <c r="F21" i="66"/>
  <c r="F22" i="66"/>
  <c r="F23" i="66"/>
  <c r="F24" i="66"/>
  <c r="F25" i="66"/>
  <c r="F26" i="66"/>
  <c r="F27" i="66"/>
  <c r="F28" i="66"/>
  <c r="F29" i="66"/>
  <c r="F30" i="66"/>
  <c r="F31" i="66"/>
  <c r="N50" i="48"/>
  <c r="O50" i="48"/>
  <c r="P50" i="48" s="1"/>
  <c r="L50" i="48"/>
  <c r="F50" i="48"/>
  <c r="N31" i="48"/>
  <c r="O31" i="48"/>
  <c r="L31" i="48"/>
  <c r="F31" i="48"/>
  <c r="N57" i="81"/>
  <c r="O57" i="81"/>
  <c r="P57" i="81" s="1"/>
  <c r="L57" i="81"/>
  <c r="F57" i="81"/>
  <c r="F91" i="86"/>
  <c r="F92" i="86"/>
  <c r="F93" i="86"/>
  <c r="L91" i="86"/>
  <c r="L92" i="86"/>
  <c r="L93" i="86"/>
  <c r="N92" i="86"/>
  <c r="O92" i="86"/>
  <c r="P92" i="86" s="1"/>
  <c r="N93" i="86"/>
  <c r="O93" i="86"/>
  <c r="P93" i="86" s="1"/>
  <c r="N94" i="86"/>
  <c r="O94" i="86"/>
  <c r="N54" i="86"/>
  <c r="O54" i="86"/>
  <c r="L54" i="86"/>
  <c r="F54" i="86"/>
  <c r="B61" i="86"/>
  <c r="C61" i="86"/>
  <c r="F54" i="3"/>
  <c r="N54" i="3"/>
  <c r="O54" i="3"/>
  <c r="L54" i="3"/>
  <c r="F91" i="83"/>
  <c r="N91" i="83"/>
  <c r="O91" i="83"/>
  <c r="N92" i="83"/>
  <c r="O92" i="83"/>
  <c r="L91" i="83"/>
  <c r="N59" i="83"/>
  <c r="O59" i="83"/>
  <c r="L59" i="83"/>
  <c r="F78" i="66"/>
  <c r="N77" i="70"/>
  <c r="O77" i="70"/>
  <c r="L77" i="70"/>
  <c r="F77" i="70"/>
  <c r="N49" i="70"/>
  <c r="O49" i="70"/>
  <c r="L49" i="70"/>
  <c r="F49" i="70"/>
  <c r="N29" i="70"/>
  <c r="O29" i="70"/>
  <c r="N30" i="70"/>
  <c r="O30" i="70"/>
  <c r="L29" i="70"/>
  <c r="L30" i="70"/>
  <c r="F29" i="70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N91" i="68"/>
  <c r="O91" i="68"/>
  <c r="P91" i="68" s="1"/>
  <c r="N92" i="68"/>
  <c r="O92" i="68"/>
  <c r="L84" i="68"/>
  <c r="L85" i="68"/>
  <c r="L86" i="68"/>
  <c r="L87" i="68"/>
  <c r="L88" i="68"/>
  <c r="L89" i="68"/>
  <c r="L90" i="68"/>
  <c r="L91" i="68"/>
  <c r="L92" i="68"/>
  <c r="L93" i="68"/>
  <c r="F81" i="68"/>
  <c r="F82" i="68"/>
  <c r="F83" i="68"/>
  <c r="F84" i="68"/>
  <c r="F85" i="68"/>
  <c r="F86" i="68"/>
  <c r="F87" i="68"/>
  <c r="F88" i="68"/>
  <c r="F89" i="68"/>
  <c r="F90" i="68"/>
  <c r="F91" i="68"/>
  <c r="N68" i="66"/>
  <c r="O68" i="66"/>
  <c r="N69" i="66"/>
  <c r="O69" i="66"/>
  <c r="N72" i="66"/>
  <c r="O72" i="66"/>
  <c r="N73" i="66"/>
  <c r="O73" i="66"/>
  <c r="N74" i="66"/>
  <c r="O74" i="66"/>
  <c r="N75" i="66"/>
  <c r="O75" i="66"/>
  <c r="N76" i="66"/>
  <c r="O76" i="66"/>
  <c r="N78" i="66"/>
  <c r="O78" i="66"/>
  <c r="N79" i="66"/>
  <c r="O79" i="66"/>
  <c r="L68" i="66"/>
  <c r="L69" i="66"/>
  <c r="L72" i="66"/>
  <c r="L73" i="66"/>
  <c r="L74" i="66"/>
  <c r="L75" i="66"/>
  <c r="L76" i="66"/>
  <c r="L79" i="66"/>
  <c r="L80" i="66"/>
  <c r="F68" i="66"/>
  <c r="F69" i="66"/>
  <c r="F71" i="66"/>
  <c r="F72" i="66"/>
  <c r="F73" i="66"/>
  <c r="F74" i="66"/>
  <c r="F75" i="66"/>
  <c r="F76" i="66"/>
  <c r="F79" i="66"/>
  <c r="F80" i="66"/>
  <c r="F81" i="66"/>
  <c r="F82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O86" i="48"/>
  <c r="N87" i="48"/>
  <c r="O87" i="48"/>
  <c r="L87" i="48"/>
  <c r="F87" i="48"/>
  <c r="N60" i="48"/>
  <c r="O60" i="48"/>
  <c r="L60" i="48"/>
  <c r="F60" i="48"/>
  <c r="N52" i="36"/>
  <c r="O52" i="36"/>
  <c r="P52" i="36" s="1"/>
  <c r="L52" i="36"/>
  <c r="F52" i="36"/>
  <c r="N84" i="86"/>
  <c r="O84" i="86"/>
  <c r="N85" i="86"/>
  <c r="O85" i="86"/>
  <c r="L84" i="86"/>
  <c r="F84" i="86"/>
  <c r="N52" i="86"/>
  <c r="O52" i="86"/>
  <c r="L52" i="86"/>
  <c r="F52" i="86"/>
  <c r="F52" i="3"/>
  <c r="N52" i="3"/>
  <c r="O52" i="3"/>
  <c r="L52" i="3"/>
  <c r="AP54" i="75"/>
  <c r="AP32" i="75"/>
  <c r="AP10" i="75"/>
  <c r="AP10" i="60"/>
  <c r="AP32" i="60"/>
  <c r="AP54" i="60"/>
  <c r="C7" i="2"/>
  <c r="N93" i="83"/>
  <c r="O93" i="83"/>
  <c r="L92" i="83"/>
  <c r="L93" i="83"/>
  <c r="F92" i="83"/>
  <c r="F93" i="83"/>
  <c r="N74" i="83"/>
  <c r="O74" i="83"/>
  <c r="L74" i="83"/>
  <c r="F74" i="83"/>
  <c r="O31" i="79"/>
  <c r="O9" i="79"/>
  <c r="O20" i="79"/>
  <c r="O29" i="79"/>
  <c r="O18" i="79"/>
  <c r="O7" i="79"/>
  <c r="AP53" i="75"/>
  <c r="AB64" i="75"/>
  <c r="M66" i="75"/>
  <c r="M65" i="75"/>
  <c r="AP31" i="75"/>
  <c r="AP9" i="75"/>
  <c r="M20" i="75"/>
  <c r="P74" i="83" l="1"/>
  <c r="P92" i="68"/>
  <c r="P88" i="68"/>
  <c r="P84" i="68"/>
  <c r="P76" i="66"/>
  <c r="P70" i="66"/>
  <c r="P48" i="66"/>
  <c r="P22" i="66"/>
  <c r="P24" i="66"/>
  <c r="P19" i="66"/>
  <c r="P21" i="66"/>
  <c r="P28" i="66"/>
  <c r="P94" i="86"/>
  <c r="P54" i="86"/>
  <c r="P77" i="70"/>
  <c r="P50" i="70"/>
  <c r="P87" i="68"/>
  <c r="P89" i="68"/>
  <c r="P85" i="68"/>
  <c r="P71" i="66"/>
  <c r="P49" i="66"/>
  <c r="P30" i="66"/>
  <c r="P26" i="66"/>
  <c r="P29" i="66"/>
  <c r="P25" i="66"/>
  <c r="P60" i="48"/>
  <c r="P31" i="48"/>
  <c r="P58" i="83"/>
  <c r="P57" i="83"/>
  <c r="P84" i="86"/>
  <c r="P54" i="3"/>
  <c r="P73" i="66"/>
  <c r="P75" i="66"/>
  <c r="P18" i="66"/>
  <c r="P87" i="48"/>
  <c r="P85" i="86"/>
  <c r="P52" i="86"/>
  <c r="P52" i="3"/>
  <c r="P49" i="70"/>
  <c r="P29" i="70"/>
  <c r="P30" i="70"/>
  <c r="P90" i="68"/>
  <c r="P86" i="68"/>
  <c r="P78" i="66"/>
  <c r="P79" i="66"/>
  <c r="P74" i="66"/>
  <c r="P69" i="66"/>
  <c r="P68" i="66"/>
  <c r="P72" i="66"/>
  <c r="P16" i="66"/>
  <c r="P17" i="66"/>
  <c r="P92" i="83"/>
  <c r="P91" i="83"/>
  <c r="P59" i="83"/>
  <c r="P93" i="83"/>
  <c r="AB42" i="60"/>
  <c r="AP31" i="60"/>
  <c r="AP9" i="60"/>
  <c r="AP53" i="60" l="1"/>
  <c r="M64" i="60"/>
  <c r="N81" i="68"/>
  <c r="O81" i="68"/>
  <c r="L81" i="68"/>
  <c r="L82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59" i="68"/>
  <c r="O59" i="68"/>
  <c r="N60" i="68"/>
  <c r="O60" i="68"/>
  <c r="F59" i="68"/>
  <c r="N65" i="66"/>
  <c r="O65" i="66"/>
  <c r="N66" i="66"/>
  <c r="O66" i="66"/>
  <c r="N67" i="66"/>
  <c r="O67" i="66"/>
  <c r="N80" i="66"/>
  <c r="O80" i="66"/>
  <c r="N81" i="66"/>
  <c r="O81" i="66"/>
  <c r="N82" i="66"/>
  <c r="O82" i="66"/>
  <c r="L65" i="66"/>
  <c r="L66" i="66"/>
  <c r="L67" i="66"/>
  <c r="L81" i="66"/>
  <c r="L82" i="66"/>
  <c r="N62" i="66"/>
  <c r="O62" i="66"/>
  <c r="L62" i="66"/>
  <c r="F64" i="66"/>
  <c r="F65" i="66"/>
  <c r="F66" i="66"/>
  <c r="F67" i="66"/>
  <c r="F62" i="66"/>
  <c r="N50" i="66"/>
  <c r="O50" i="66"/>
  <c r="L50" i="66"/>
  <c r="F50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8" i="48"/>
  <c r="O88" i="48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N88" i="47"/>
  <c r="O88" i="47"/>
  <c r="N89" i="47"/>
  <c r="O89" i="47"/>
  <c r="N90" i="47"/>
  <c r="O90" i="47"/>
  <c r="N91" i="47"/>
  <c r="O91" i="47"/>
  <c r="L88" i="47"/>
  <c r="L89" i="47"/>
  <c r="L90" i="47"/>
  <c r="L91" i="47"/>
  <c r="F88" i="47"/>
  <c r="F89" i="47"/>
  <c r="F90" i="47"/>
  <c r="F91" i="47"/>
  <c r="N60" i="46"/>
  <c r="O60" i="46"/>
  <c r="L60" i="46"/>
  <c r="F60" i="46"/>
  <c r="P82" i="66" l="1"/>
  <c r="P65" i="66"/>
  <c r="P94" i="48"/>
  <c r="P90" i="48"/>
  <c r="P58" i="48"/>
  <c r="P60" i="46"/>
  <c r="P81" i="68"/>
  <c r="P67" i="66"/>
  <c r="P66" i="66"/>
  <c r="P80" i="66"/>
  <c r="P62" i="66"/>
  <c r="P15" i="66"/>
  <c r="P12" i="66"/>
  <c r="P13" i="66"/>
  <c r="P14" i="66"/>
  <c r="P10" i="66"/>
  <c r="P93" i="48"/>
  <c r="P89" i="48"/>
  <c r="P85" i="48"/>
  <c r="P92" i="48"/>
  <c r="P88" i="48"/>
  <c r="P88" i="47"/>
  <c r="P90" i="47"/>
  <c r="P81" i="66"/>
  <c r="P50" i="66"/>
  <c r="P9" i="66"/>
  <c r="P11" i="66"/>
  <c r="P91" i="48"/>
  <c r="P91" i="47"/>
  <c r="P92" i="47"/>
  <c r="P89" i="47"/>
  <c r="P93" i="47"/>
  <c r="P59" i="68"/>
  <c r="P60" i="68"/>
  <c r="P57" i="68"/>
  <c r="F30" i="70"/>
  <c r="L74" i="70"/>
  <c r="N74" i="70"/>
  <c r="O74" i="70"/>
  <c r="L75" i="70"/>
  <c r="N75" i="70"/>
  <c r="O75" i="70"/>
  <c r="L76" i="70"/>
  <c r="N76" i="70"/>
  <c r="O76" i="70"/>
  <c r="F74" i="70"/>
  <c r="F75" i="70"/>
  <c r="F76" i="70"/>
  <c r="P74" i="70" l="1"/>
  <c r="P75" i="70"/>
  <c r="P76" i="70"/>
  <c r="L22" i="83" l="1"/>
  <c r="N22" i="83"/>
  <c r="O22" i="83"/>
  <c r="F22" i="83"/>
  <c r="J47" i="84"/>
  <c r="M47" i="84" s="1"/>
  <c r="I47" i="84"/>
  <c r="D47" i="84"/>
  <c r="C47" i="84"/>
  <c r="G47" i="84" s="1"/>
  <c r="O28" i="84"/>
  <c r="P28" i="84"/>
  <c r="J27" i="84"/>
  <c r="I27" i="84"/>
  <c r="D27" i="84"/>
  <c r="C27" i="84"/>
  <c r="J7" i="84"/>
  <c r="I7" i="84"/>
  <c r="D7" i="84"/>
  <c r="C7" i="84"/>
  <c r="C53" i="2"/>
  <c r="D53" i="2"/>
  <c r="J47" i="2"/>
  <c r="I47" i="2"/>
  <c r="D47" i="2"/>
  <c r="C47" i="2"/>
  <c r="J27" i="2"/>
  <c r="I27" i="2"/>
  <c r="D27" i="2"/>
  <c r="C27" i="2"/>
  <c r="J7" i="2"/>
  <c r="I7" i="2"/>
  <c r="D7" i="2"/>
  <c r="G7" i="2" s="1"/>
  <c r="AP8" i="75"/>
  <c r="AP30" i="75"/>
  <c r="AP52" i="75"/>
  <c r="AP8" i="60"/>
  <c r="AP30" i="60"/>
  <c r="AP52" i="60"/>
  <c r="N70" i="86"/>
  <c r="O70" i="86"/>
  <c r="F70" i="86"/>
  <c r="L70" i="86"/>
  <c r="P22" i="83" l="1"/>
  <c r="P70" i="86"/>
  <c r="O47" i="2"/>
  <c r="G27" i="2"/>
  <c r="P47" i="84"/>
  <c r="O47" i="84"/>
  <c r="Q28" i="84"/>
  <c r="P27" i="84"/>
  <c r="O27" i="84"/>
  <c r="M27" i="84"/>
  <c r="G27" i="84"/>
  <c r="G7" i="84"/>
  <c r="O7" i="84"/>
  <c r="M7" i="84"/>
  <c r="P7" i="84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C95" i="86"/>
  <c r="B95" i="86"/>
  <c r="D95" i="86" s="1"/>
  <c r="L94" i="86"/>
  <c r="K94" i="86"/>
  <c r="J94" i="86"/>
  <c r="F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L67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O59" i="86"/>
  <c r="K59" i="86"/>
  <c r="J59" i="86"/>
  <c r="E59" i="86"/>
  <c r="D59" i="86"/>
  <c r="K58" i="86"/>
  <c r="J58" i="86"/>
  <c r="E58" i="86"/>
  <c r="D58" i="86"/>
  <c r="O57" i="86"/>
  <c r="N57" i="86"/>
  <c r="L57" i="86"/>
  <c r="K57" i="86"/>
  <c r="J57" i="86"/>
  <c r="F57" i="86"/>
  <c r="E57" i="86"/>
  <c r="D57" i="86"/>
  <c r="O56" i="86"/>
  <c r="N56" i="86"/>
  <c r="L56" i="86"/>
  <c r="K56" i="86"/>
  <c r="J56" i="86"/>
  <c r="F56" i="86"/>
  <c r="E56" i="86"/>
  <c r="D56" i="86"/>
  <c r="O55" i="86"/>
  <c r="N55" i="86"/>
  <c r="L55" i="86"/>
  <c r="K55" i="86"/>
  <c r="J55" i="86"/>
  <c r="F55" i="86"/>
  <c r="E55" i="86"/>
  <c r="D55" i="86"/>
  <c r="K54" i="86"/>
  <c r="J54" i="86"/>
  <c r="E54" i="86"/>
  <c r="D54" i="86"/>
  <c r="O53" i="86"/>
  <c r="N53" i="86"/>
  <c r="L53" i="86"/>
  <c r="K53" i="86"/>
  <c r="J53" i="86"/>
  <c r="F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H38" i="86"/>
  <c r="F38" i="86"/>
  <c r="F67" i="86" s="1"/>
  <c r="C38" i="86"/>
  <c r="O38" i="86" s="1"/>
  <c r="B38" i="86"/>
  <c r="N38" i="86" s="1"/>
  <c r="L37" i="86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N15" i="85" s="1"/>
  <c r="M7" i="85"/>
  <c r="I7" i="85"/>
  <c r="H7" i="85"/>
  <c r="H15" i="85" s="1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P59" i="84"/>
  <c r="O59" i="84"/>
  <c r="M59" i="84"/>
  <c r="G59" i="84"/>
  <c r="P58" i="84"/>
  <c r="O58" i="84"/>
  <c r="M58" i="84"/>
  <c r="G58" i="84"/>
  <c r="P57" i="84"/>
  <c r="O57" i="84"/>
  <c r="M57" i="84"/>
  <c r="G57" i="84"/>
  <c r="P56" i="84"/>
  <c r="O56" i="84"/>
  <c r="M56" i="84"/>
  <c r="G56" i="84"/>
  <c r="P55" i="84"/>
  <c r="O55" i="84"/>
  <c r="M55" i="84"/>
  <c r="G55" i="84"/>
  <c r="P54" i="84"/>
  <c r="O54" i="84"/>
  <c r="M54" i="84"/>
  <c r="G54" i="84"/>
  <c r="J53" i="84"/>
  <c r="I53" i="84"/>
  <c r="D53" i="84"/>
  <c r="C53" i="84"/>
  <c r="P52" i="84"/>
  <c r="O52" i="84"/>
  <c r="M52" i="84"/>
  <c r="G52" i="84"/>
  <c r="P51" i="84"/>
  <c r="O51" i="84"/>
  <c r="M51" i="84"/>
  <c r="G51" i="84"/>
  <c r="J50" i="84"/>
  <c r="I50" i="84"/>
  <c r="D50" i="84"/>
  <c r="C50" i="84"/>
  <c r="P49" i="84"/>
  <c r="O49" i="84"/>
  <c r="M49" i="84"/>
  <c r="G49" i="84"/>
  <c r="P48" i="84"/>
  <c r="O48" i="84"/>
  <c r="M48" i="84"/>
  <c r="G48" i="84"/>
  <c r="J46" i="84"/>
  <c r="L46" i="84" s="1"/>
  <c r="I46" i="84"/>
  <c r="K46" i="84" s="1"/>
  <c r="D46" i="84"/>
  <c r="F46" i="84" s="1"/>
  <c r="C46" i="84"/>
  <c r="E46" i="84" s="1"/>
  <c r="O45" i="84"/>
  <c r="I45" i="84"/>
  <c r="K45" i="84" s="1"/>
  <c r="G45" i="84"/>
  <c r="M45" i="84" s="1"/>
  <c r="C45" i="84"/>
  <c r="E45" i="84" s="1"/>
  <c r="P39" i="84"/>
  <c r="O39" i="84"/>
  <c r="M39" i="84"/>
  <c r="G39" i="84"/>
  <c r="P38" i="84"/>
  <c r="O38" i="84"/>
  <c r="M38" i="84"/>
  <c r="G38" i="84"/>
  <c r="P37" i="84"/>
  <c r="O37" i="84"/>
  <c r="M37" i="84"/>
  <c r="G37" i="84"/>
  <c r="P36" i="84"/>
  <c r="O36" i="84"/>
  <c r="M36" i="84"/>
  <c r="G36" i="84"/>
  <c r="P35" i="84"/>
  <c r="O35" i="84"/>
  <c r="M35" i="84"/>
  <c r="G35" i="84"/>
  <c r="P34" i="84"/>
  <c r="O34" i="84"/>
  <c r="M34" i="84"/>
  <c r="G34" i="84"/>
  <c r="J33" i="84"/>
  <c r="I33" i="84"/>
  <c r="D33" i="84"/>
  <c r="C33" i="84"/>
  <c r="P32" i="84"/>
  <c r="O32" i="84"/>
  <c r="M32" i="84"/>
  <c r="G32" i="84"/>
  <c r="P31" i="84"/>
  <c r="O31" i="84"/>
  <c r="M31" i="84"/>
  <c r="G31" i="84"/>
  <c r="J30" i="84"/>
  <c r="I30" i="84"/>
  <c r="D30" i="84"/>
  <c r="C30" i="84"/>
  <c r="P29" i="84"/>
  <c r="O29" i="84"/>
  <c r="M29" i="84"/>
  <c r="G29" i="84"/>
  <c r="M28" i="84"/>
  <c r="G28" i="84"/>
  <c r="P26" i="84"/>
  <c r="P46" i="84" s="1"/>
  <c r="O26" i="84"/>
  <c r="O46" i="84" s="1"/>
  <c r="M26" i="84"/>
  <c r="M46" i="84" s="1"/>
  <c r="J26" i="84"/>
  <c r="L26" i="84" s="1"/>
  <c r="I26" i="84"/>
  <c r="K26" i="84" s="1"/>
  <c r="G26" i="84"/>
  <c r="G46" i="84" s="1"/>
  <c r="D26" i="84"/>
  <c r="F26" i="84" s="1"/>
  <c r="C26" i="84"/>
  <c r="E26" i="84" s="1"/>
  <c r="O25" i="84"/>
  <c r="I25" i="84"/>
  <c r="K25" i="84" s="1"/>
  <c r="G25" i="84"/>
  <c r="M25" i="84" s="1"/>
  <c r="C25" i="84"/>
  <c r="E25" i="84" s="1"/>
  <c r="P19" i="84"/>
  <c r="O19" i="84"/>
  <c r="M19" i="84"/>
  <c r="G19" i="84"/>
  <c r="P18" i="84"/>
  <c r="O18" i="84"/>
  <c r="M18" i="84"/>
  <c r="G18" i="84"/>
  <c r="P17" i="84"/>
  <c r="O17" i="84"/>
  <c r="M17" i="84"/>
  <c r="G17" i="84"/>
  <c r="P16" i="84"/>
  <c r="O16" i="84"/>
  <c r="M16" i="84"/>
  <c r="G16" i="84"/>
  <c r="P15" i="84"/>
  <c r="O15" i="84"/>
  <c r="M15" i="84"/>
  <c r="G15" i="84"/>
  <c r="P14" i="84"/>
  <c r="O14" i="84"/>
  <c r="M14" i="84"/>
  <c r="G14" i="84"/>
  <c r="J13" i="84"/>
  <c r="I13" i="84"/>
  <c r="D13" i="84"/>
  <c r="C13" i="84"/>
  <c r="P12" i="84"/>
  <c r="O12" i="84"/>
  <c r="M12" i="84"/>
  <c r="G12" i="84"/>
  <c r="P11" i="84"/>
  <c r="O11" i="84"/>
  <c r="M11" i="84"/>
  <c r="G11" i="84"/>
  <c r="J10" i="84"/>
  <c r="I10" i="84"/>
  <c r="D10" i="84"/>
  <c r="C10" i="84"/>
  <c r="P9" i="84"/>
  <c r="O9" i="84"/>
  <c r="M9" i="84"/>
  <c r="G9" i="84"/>
  <c r="P8" i="84"/>
  <c r="O8" i="84"/>
  <c r="M8" i="84"/>
  <c r="G8" i="84"/>
  <c r="P6" i="84"/>
  <c r="O6" i="84"/>
  <c r="L6" i="84"/>
  <c r="J6" i="84"/>
  <c r="I6" i="84"/>
  <c r="F6" i="84"/>
  <c r="E6" i="84"/>
  <c r="K6" i="84" s="1"/>
  <c r="O5" i="84"/>
  <c r="M5" i="84"/>
  <c r="Q5" i="84" s="1"/>
  <c r="Q25" i="84" s="1"/>
  <c r="Q45" i="84" s="1"/>
  <c r="K5" i="84"/>
  <c r="I5" i="84"/>
  <c r="E5" i="84"/>
  <c r="O18" i="85" l="1"/>
  <c r="Q47" i="2"/>
  <c r="L32" i="86"/>
  <c r="M15" i="85"/>
  <c r="Q7" i="84"/>
  <c r="Q27" i="2"/>
  <c r="I38" i="86"/>
  <c r="S15" i="85"/>
  <c r="O16" i="85"/>
  <c r="I16" i="85"/>
  <c r="S11" i="85"/>
  <c r="S13" i="85"/>
  <c r="Q47" i="84"/>
  <c r="Q58" i="84"/>
  <c r="O30" i="84"/>
  <c r="Q27" i="84"/>
  <c r="G33" i="84"/>
  <c r="Q55" i="84"/>
  <c r="M10" i="84"/>
  <c r="M30" i="84"/>
  <c r="G10" i="84"/>
  <c r="Q7" i="2"/>
  <c r="P68" i="86"/>
  <c r="P77" i="86"/>
  <c r="P56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57" i="86"/>
  <c r="P22" i="86"/>
  <c r="P14" i="86"/>
  <c r="P27" i="86"/>
  <c r="P12" i="86"/>
  <c r="P25" i="86"/>
  <c r="P23" i="86"/>
  <c r="P30" i="86"/>
  <c r="O32" i="86"/>
  <c r="P19" i="86"/>
  <c r="Q16" i="85"/>
  <c r="Q56" i="84"/>
  <c r="D60" i="84"/>
  <c r="F48" i="84" s="1"/>
  <c r="Q48" i="84"/>
  <c r="P30" i="84"/>
  <c r="P33" i="84"/>
  <c r="G30" i="84"/>
  <c r="Q29" i="84"/>
  <c r="Q19" i="84"/>
  <c r="Q11" i="84"/>
  <c r="Q9" i="84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P53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Q57" i="84"/>
  <c r="Q51" i="84"/>
  <c r="C60" i="84"/>
  <c r="E51" i="84" s="1"/>
  <c r="Q54" i="84"/>
  <c r="Q52" i="84"/>
  <c r="G50" i="84"/>
  <c r="Q49" i="84"/>
  <c r="Q35" i="84"/>
  <c r="Q37" i="84"/>
  <c r="Q39" i="84"/>
  <c r="J40" i="84"/>
  <c r="Q38" i="84"/>
  <c r="Q34" i="84"/>
  <c r="Q32" i="84"/>
  <c r="C40" i="84"/>
  <c r="D40" i="84"/>
  <c r="Q18" i="84"/>
  <c r="Q14" i="84"/>
  <c r="Q17" i="84"/>
  <c r="J20" i="84"/>
  <c r="Q15" i="84"/>
  <c r="O13" i="84"/>
  <c r="Q16" i="84"/>
  <c r="Q12" i="84"/>
  <c r="Q8" i="84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P53" i="84"/>
  <c r="M53" i="84"/>
  <c r="M13" i="84"/>
  <c r="I40" i="84"/>
  <c r="K27" i="84" s="1"/>
  <c r="Q31" i="84"/>
  <c r="O33" i="84"/>
  <c r="O50" i="84"/>
  <c r="I60" i="84"/>
  <c r="K47" i="84" s="1"/>
  <c r="G13" i="84"/>
  <c r="P13" i="84"/>
  <c r="Q36" i="84"/>
  <c r="P50" i="84"/>
  <c r="M50" i="84"/>
  <c r="J60" i="84"/>
  <c r="O53" i="84"/>
  <c r="Q59" i="84"/>
  <c r="O10" i="84"/>
  <c r="C20" i="84"/>
  <c r="E7" i="84" s="1"/>
  <c r="I20" i="84"/>
  <c r="K7" i="84" s="1"/>
  <c r="D20" i="84"/>
  <c r="P10" i="84"/>
  <c r="M33" i="84"/>
  <c r="G53" i="84"/>
  <c r="F59" i="84" l="1"/>
  <c r="E48" i="84"/>
  <c r="E58" i="84"/>
  <c r="Q33" i="84"/>
  <c r="S18" i="85"/>
  <c r="S16" i="85"/>
  <c r="S17" i="85"/>
  <c r="L50" i="84"/>
  <c r="L47" i="84"/>
  <c r="F53" i="84"/>
  <c r="G60" i="84"/>
  <c r="E55" i="84"/>
  <c r="E47" i="84"/>
  <c r="F52" i="84"/>
  <c r="E50" i="84"/>
  <c r="F55" i="84"/>
  <c r="F57" i="84"/>
  <c r="E53" i="84"/>
  <c r="E54" i="84"/>
  <c r="F54" i="84"/>
  <c r="F47" i="84"/>
  <c r="E59" i="84"/>
  <c r="F49" i="84"/>
  <c r="F58" i="84"/>
  <c r="F56" i="84"/>
  <c r="F51" i="84"/>
  <c r="Q30" i="84"/>
  <c r="L31" i="84"/>
  <c r="L27" i="84"/>
  <c r="E30" i="84"/>
  <c r="E27" i="84"/>
  <c r="F33" i="84"/>
  <c r="F27" i="84"/>
  <c r="F36" i="84"/>
  <c r="L16" i="84"/>
  <c r="L7" i="84"/>
  <c r="F13" i="84"/>
  <c r="F7" i="84"/>
  <c r="F32" i="84"/>
  <c r="E35" i="84"/>
  <c r="E28" i="84"/>
  <c r="E31" i="84"/>
  <c r="P95" i="86"/>
  <c r="P32" i="86"/>
  <c r="F50" i="84"/>
  <c r="E52" i="84"/>
  <c r="E56" i="84"/>
  <c r="E49" i="84"/>
  <c r="M40" i="84"/>
  <c r="L28" i="84"/>
  <c r="L29" i="84"/>
  <c r="F39" i="84"/>
  <c r="E36" i="84"/>
  <c r="F34" i="84"/>
  <c r="F28" i="84"/>
  <c r="E29" i="84"/>
  <c r="E32" i="84"/>
  <c r="L17" i="84"/>
  <c r="L9" i="84"/>
  <c r="L11" i="84"/>
  <c r="L10" i="84"/>
  <c r="L19" i="84"/>
  <c r="M20" i="84"/>
  <c r="P61" i="86"/>
  <c r="L53" i="84"/>
  <c r="E57" i="84"/>
  <c r="L37" i="84"/>
  <c r="L30" i="84"/>
  <c r="L34" i="84"/>
  <c r="L35" i="84"/>
  <c r="L36" i="84"/>
  <c r="L32" i="84"/>
  <c r="L39" i="84"/>
  <c r="L33" i="84"/>
  <c r="L38" i="84"/>
  <c r="K33" i="84"/>
  <c r="F30" i="84"/>
  <c r="F40" i="84"/>
  <c r="E40" i="84"/>
  <c r="E34" i="84"/>
  <c r="P40" i="84"/>
  <c r="F37" i="84"/>
  <c r="E37" i="84"/>
  <c r="F29" i="84"/>
  <c r="F31" i="84"/>
  <c r="F38" i="84"/>
  <c r="F35" i="84"/>
  <c r="E38" i="84"/>
  <c r="E33" i="84"/>
  <c r="G40" i="84"/>
  <c r="E39" i="84"/>
  <c r="L8" i="84"/>
  <c r="L12" i="84"/>
  <c r="L18" i="84"/>
  <c r="L15" i="84"/>
  <c r="L14" i="84"/>
  <c r="L13" i="84"/>
  <c r="Q13" i="84"/>
  <c r="F10" i="84"/>
  <c r="P20" i="84"/>
  <c r="Q10" i="84"/>
  <c r="O20" i="84"/>
  <c r="K18" i="84"/>
  <c r="K9" i="84"/>
  <c r="K17" i="84"/>
  <c r="K12" i="84"/>
  <c r="K14" i="84"/>
  <c r="K15" i="84"/>
  <c r="K11" i="84"/>
  <c r="K16" i="84"/>
  <c r="K10" i="84"/>
  <c r="K8" i="84"/>
  <c r="K19" i="84"/>
  <c r="G20" i="84"/>
  <c r="F15" i="84"/>
  <c r="F11" i="84"/>
  <c r="F14" i="84"/>
  <c r="F19" i="84"/>
  <c r="F18" i="84"/>
  <c r="F12" i="84"/>
  <c r="F9" i="84"/>
  <c r="F16" i="84"/>
  <c r="F8" i="84"/>
  <c r="F17" i="84"/>
  <c r="K13" i="84"/>
  <c r="P60" i="84"/>
  <c r="L58" i="84"/>
  <c r="L57" i="84"/>
  <c r="L49" i="84"/>
  <c r="L56" i="84"/>
  <c r="L52" i="84"/>
  <c r="L48" i="84"/>
  <c r="M60" i="84"/>
  <c r="L55" i="84"/>
  <c r="L51" i="84"/>
  <c r="L54" i="84"/>
  <c r="L59" i="84"/>
  <c r="Q53" i="84"/>
  <c r="E16" i="84"/>
  <c r="E12" i="84"/>
  <c r="E8" i="84"/>
  <c r="E15" i="84"/>
  <c r="E11" i="84"/>
  <c r="E17" i="84"/>
  <c r="E9" i="84"/>
  <c r="E19" i="84"/>
  <c r="E18" i="84"/>
  <c r="E14" i="84"/>
  <c r="E10" i="84"/>
  <c r="Q50" i="84"/>
  <c r="O60" i="84"/>
  <c r="K59" i="84"/>
  <c r="K58" i="84"/>
  <c r="K57" i="84"/>
  <c r="K49" i="84"/>
  <c r="K56" i="84"/>
  <c r="K52" i="84"/>
  <c r="K48" i="84"/>
  <c r="K55" i="84"/>
  <c r="K51" i="84"/>
  <c r="K50" i="84"/>
  <c r="K54" i="84"/>
  <c r="K53" i="84"/>
  <c r="K36" i="84"/>
  <c r="K32" i="84"/>
  <c r="K28" i="84"/>
  <c r="K35" i="84"/>
  <c r="K31" i="84"/>
  <c r="K34" i="84"/>
  <c r="K30" i="84"/>
  <c r="K37" i="84"/>
  <c r="O40" i="84"/>
  <c r="K38" i="84"/>
  <c r="K29" i="84"/>
  <c r="K39" i="84"/>
  <c r="E13" i="84"/>
  <c r="E60" i="84" l="1"/>
  <c r="F60" i="84"/>
  <c r="L40" i="84"/>
  <c r="L20" i="84"/>
  <c r="Q40" i="84"/>
  <c r="Q20" i="84"/>
  <c r="K20" i="84"/>
  <c r="K40" i="84"/>
  <c r="K60" i="84"/>
  <c r="Q60" i="84"/>
  <c r="E20" i="84"/>
  <c r="L60" i="84"/>
  <c r="F20" i="84"/>
  <c r="O32" i="79" l="1"/>
  <c r="O33" i="79" s="1"/>
  <c r="O21" i="79"/>
  <c r="O22" i="79" s="1"/>
  <c r="O10" i="79"/>
  <c r="O11" i="79" s="1"/>
  <c r="K20" i="75"/>
  <c r="K21" i="75"/>
  <c r="K22" i="75"/>
  <c r="K23" i="75"/>
  <c r="Z64" i="60"/>
  <c r="Z65" i="60"/>
  <c r="Z66" i="60"/>
  <c r="Z67" i="60"/>
  <c r="K64" i="60"/>
  <c r="K65" i="60"/>
  <c r="K66" i="60"/>
  <c r="K67" i="60"/>
  <c r="AN67" i="60" s="1"/>
  <c r="K42" i="60"/>
  <c r="K43" i="60"/>
  <c r="K44" i="60"/>
  <c r="K45" i="60"/>
  <c r="Z20" i="60"/>
  <c r="AA20" i="60"/>
  <c r="Z21" i="60"/>
  <c r="AA21" i="60"/>
  <c r="Z22" i="60"/>
  <c r="AA22" i="60"/>
  <c r="Z23" i="60"/>
  <c r="AA23" i="60"/>
  <c r="K20" i="60"/>
  <c r="L20" i="60"/>
  <c r="K21" i="60"/>
  <c r="AN21" i="60" s="1"/>
  <c r="L21" i="60"/>
  <c r="K22" i="60"/>
  <c r="AN22" i="60" s="1"/>
  <c r="L22" i="60"/>
  <c r="K23" i="60"/>
  <c r="L23" i="60"/>
  <c r="N25" i="70"/>
  <c r="O25" i="70"/>
  <c r="N26" i="70"/>
  <c r="O26" i="70"/>
  <c r="N27" i="70"/>
  <c r="O27" i="70"/>
  <c r="N28" i="70"/>
  <c r="O28" i="70"/>
  <c r="L25" i="70"/>
  <c r="L26" i="70"/>
  <c r="L27" i="70"/>
  <c r="L28" i="70"/>
  <c r="F25" i="70"/>
  <c r="F26" i="70"/>
  <c r="F27" i="70"/>
  <c r="F28" i="70"/>
  <c r="N72" i="70"/>
  <c r="O72" i="70"/>
  <c r="N73" i="70"/>
  <c r="O73" i="70"/>
  <c r="L72" i="70"/>
  <c r="L73" i="70"/>
  <c r="F72" i="70"/>
  <c r="F73" i="70"/>
  <c r="F92" i="68"/>
  <c r="F60" i="68"/>
  <c r="B83" i="66"/>
  <c r="C83" i="66"/>
  <c r="N46" i="66"/>
  <c r="O46" i="66"/>
  <c r="N47" i="66"/>
  <c r="O47" i="66"/>
  <c r="N53" i="66"/>
  <c r="O53" i="66"/>
  <c r="O54" i="66"/>
  <c r="L46" i="66"/>
  <c r="L47" i="66"/>
  <c r="L53" i="66"/>
  <c r="F46" i="66"/>
  <c r="F47" i="66"/>
  <c r="F49" i="66"/>
  <c r="F53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L88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N94" i="47"/>
  <c r="O94" i="47"/>
  <c r="L92" i="47"/>
  <c r="L93" i="47"/>
  <c r="L94" i="47"/>
  <c r="F92" i="47"/>
  <c r="F93" i="47"/>
  <c r="F94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6" i="83"/>
  <c r="O86" i="83"/>
  <c r="N87" i="83"/>
  <c r="O87" i="83"/>
  <c r="N88" i="83"/>
  <c r="O88" i="83"/>
  <c r="N89" i="83"/>
  <c r="O89" i="83"/>
  <c r="N90" i="83"/>
  <c r="O90" i="83"/>
  <c r="L87" i="83"/>
  <c r="L88" i="83"/>
  <c r="L89" i="83"/>
  <c r="L90" i="83"/>
  <c r="F87" i="83"/>
  <c r="F88" i="83"/>
  <c r="F89" i="83"/>
  <c r="F90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N94" i="36"/>
  <c r="L94" i="36"/>
  <c r="F94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5" i="83"/>
  <c r="N95" i="83"/>
  <c r="L95" i="83"/>
  <c r="K95" i="83"/>
  <c r="J95" i="83"/>
  <c r="F95" i="83"/>
  <c r="I94" i="83"/>
  <c r="K94" i="83" s="1"/>
  <c r="H94" i="83"/>
  <c r="C94" i="83"/>
  <c r="E94" i="83" s="1"/>
  <c r="B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K87" i="83"/>
  <c r="J87" i="83"/>
  <c r="E87" i="83"/>
  <c r="D87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O75" i="83"/>
  <c r="N75" i="83"/>
  <c r="L75" i="83"/>
  <c r="K75" i="83"/>
  <c r="J75" i="83"/>
  <c r="F75" i="83"/>
  <c r="E75" i="83"/>
  <c r="D75" i="83"/>
  <c r="K74" i="83"/>
  <c r="J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O67" i="83"/>
  <c r="N67" i="83"/>
  <c r="L67" i="83"/>
  <c r="K67" i="83"/>
  <c r="J67" i="83"/>
  <c r="F67" i="83"/>
  <c r="E67" i="83"/>
  <c r="D67" i="83"/>
  <c r="N65" i="83"/>
  <c r="J65" i="83"/>
  <c r="H65" i="83"/>
  <c r="D65" i="83"/>
  <c r="B65" i="83"/>
  <c r="O61" i="83"/>
  <c r="N61" i="83"/>
  <c r="L61" i="83"/>
  <c r="F61" i="83"/>
  <c r="K60" i="83"/>
  <c r="J60" i="83"/>
  <c r="K59" i="83"/>
  <c r="E59" i="83"/>
  <c r="D59" i="83"/>
  <c r="K58" i="83"/>
  <c r="E58" i="83"/>
  <c r="D58" i="83"/>
  <c r="K57" i="83"/>
  <c r="E57" i="83"/>
  <c r="D57" i="83"/>
  <c r="O56" i="83"/>
  <c r="K56" i="83"/>
  <c r="E56" i="83"/>
  <c r="D56" i="83"/>
  <c r="O55" i="83"/>
  <c r="N55" i="83"/>
  <c r="L55" i="83"/>
  <c r="K55" i="83"/>
  <c r="F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5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J31" i="83"/>
  <c r="F31" i="83"/>
  <c r="E31" i="83"/>
  <c r="D31" i="83"/>
  <c r="O30" i="83"/>
  <c r="N30" i="83"/>
  <c r="L30" i="83"/>
  <c r="K30" i="83"/>
  <c r="J30" i="83"/>
  <c r="F30" i="83"/>
  <c r="E30" i="83"/>
  <c r="D30" i="83"/>
  <c r="O29" i="83"/>
  <c r="N29" i="83"/>
  <c r="L29" i="83"/>
  <c r="K29" i="83"/>
  <c r="J29" i="83"/>
  <c r="F29" i="83"/>
  <c r="E29" i="83"/>
  <c r="D29" i="83"/>
  <c r="O28" i="83"/>
  <c r="N28" i="83"/>
  <c r="L28" i="83"/>
  <c r="K28" i="83"/>
  <c r="J28" i="83"/>
  <c r="F28" i="83"/>
  <c r="E28" i="83"/>
  <c r="D28" i="83"/>
  <c r="O27" i="83"/>
  <c r="N27" i="83"/>
  <c r="L27" i="83"/>
  <c r="K27" i="83"/>
  <c r="J27" i="83"/>
  <c r="F27" i="83"/>
  <c r="E27" i="83"/>
  <c r="D27" i="83"/>
  <c r="O26" i="83"/>
  <c r="N26" i="83"/>
  <c r="L26" i="83"/>
  <c r="K26" i="83"/>
  <c r="J26" i="83"/>
  <c r="F26" i="83"/>
  <c r="E26" i="83"/>
  <c r="D26" i="83"/>
  <c r="O25" i="83"/>
  <c r="N25" i="83"/>
  <c r="L25" i="83"/>
  <c r="K25" i="83"/>
  <c r="J25" i="83"/>
  <c r="F25" i="83"/>
  <c r="E25" i="83"/>
  <c r="D25" i="83"/>
  <c r="O24" i="83"/>
  <c r="N24" i="83"/>
  <c r="L24" i="83"/>
  <c r="K24" i="83"/>
  <c r="J24" i="83"/>
  <c r="F24" i="83"/>
  <c r="E24" i="83"/>
  <c r="D24" i="83"/>
  <c r="O23" i="83"/>
  <c r="N23" i="83"/>
  <c r="L23" i="83"/>
  <c r="K23" i="83"/>
  <c r="J23" i="83"/>
  <c r="F23" i="83"/>
  <c r="E23" i="83"/>
  <c r="D23" i="83"/>
  <c r="K22" i="83"/>
  <c r="J22" i="83"/>
  <c r="E22" i="83"/>
  <c r="D22" i="83"/>
  <c r="O21" i="83"/>
  <c r="N21" i="83"/>
  <c r="L21" i="83"/>
  <c r="K21" i="83"/>
  <c r="J21" i="83"/>
  <c r="F21" i="83"/>
  <c r="E21" i="83"/>
  <c r="D21" i="83"/>
  <c r="O20" i="83"/>
  <c r="N20" i="83"/>
  <c r="L20" i="83"/>
  <c r="K20" i="83"/>
  <c r="J20" i="83"/>
  <c r="F20" i="83"/>
  <c r="E20" i="83"/>
  <c r="D20" i="83"/>
  <c r="O19" i="83"/>
  <c r="N19" i="83"/>
  <c r="L19" i="83"/>
  <c r="K19" i="83"/>
  <c r="J19" i="83"/>
  <c r="F19" i="83"/>
  <c r="E19" i="83"/>
  <c r="D19" i="83"/>
  <c r="O18" i="83"/>
  <c r="N18" i="83"/>
  <c r="L18" i="83"/>
  <c r="K18" i="83"/>
  <c r="J18" i="83"/>
  <c r="F18" i="83"/>
  <c r="E18" i="83"/>
  <c r="D18" i="83"/>
  <c r="O17" i="83"/>
  <c r="N17" i="83"/>
  <c r="L17" i="83"/>
  <c r="K17" i="83"/>
  <c r="J17" i="83"/>
  <c r="F17" i="83"/>
  <c r="E17" i="83"/>
  <c r="D17" i="83"/>
  <c r="O16" i="83"/>
  <c r="N16" i="83"/>
  <c r="L16" i="83"/>
  <c r="K16" i="83"/>
  <c r="J16" i="83"/>
  <c r="F16" i="83"/>
  <c r="E16" i="83"/>
  <c r="D16" i="83"/>
  <c r="O15" i="83"/>
  <c r="N15" i="83"/>
  <c r="L15" i="83"/>
  <c r="K15" i="83"/>
  <c r="J15" i="83"/>
  <c r="F15" i="83"/>
  <c r="E15" i="83"/>
  <c r="D15" i="83"/>
  <c r="O14" i="83"/>
  <c r="N14" i="83"/>
  <c r="L14" i="83"/>
  <c r="K14" i="83"/>
  <c r="J14" i="83"/>
  <c r="F14" i="83"/>
  <c r="E14" i="83"/>
  <c r="D14" i="83"/>
  <c r="O13" i="83"/>
  <c r="N13" i="83"/>
  <c r="L13" i="83"/>
  <c r="K13" i="83"/>
  <c r="J13" i="83"/>
  <c r="F13" i="83"/>
  <c r="E13" i="83"/>
  <c r="D13" i="83"/>
  <c r="O12" i="83"/>
  <c r="N12" i="83"/>
  <c r="L12" i="83"/>
  <c r="K12" i="83"/>
  <c r="J12" i="83"/>
  <c r="F12" i="83"/>
  <c r="E12" i="83"/>
  <c r="D12" i="83"/>
  <c r="O11" i="83"/>
  <c r="N11" i="83"/>
  <c r="L11" i="83"/>
  <c r="K11" i="83"/>
  <c r="J11" i="83"/>
  <c r="F11" i="83"/>
  <c r="E11" i="83"/>
  <c r="D11" i="83"/>
  <c r="O10" i="83"/>
  <c r="N10" i="83"/>
  <c r="L10" i="83"/>
  <c r="K10" i="83"/>
  <c r="J10" i="83"/>
  <c r="F10" i="83"/>
  <c r="E10" i="83"/>
  <c r="D10" i="83"/>
  <c r="O9" i="83"/>
  <c r="N9" i="83"/>
  <c r="L9" i="83"/>
  <c r="K9" i="83"/>
  <c r="J9" i="83"/>
  <c r="F9" i="83"/>
  <c r="E9" i="83"/>
  <c r="D9" i="83"/>
  <c r="O8" i="83"/>
  <c r="N8" i="83"/>
  <c r="L8" i="83"/>
  <c r="K8" i="83"/>
  <c r="J8" i="83"/>
  <c r="F8" i="83"/>
  <c r="E8" i="83"/>
  <c r="D8" i="83"/>
  <c r="O7" i="83"/>
  <c r="N7" i="83"/>
  <c r="L7" i="83"/>
  <c r="K7" i="83"/>
  <c r="J7" i="83"/>
  <c r="F7" i="83"/>
  <c r="E7" i="83"/>
  <c r="D7" i="83"/>
  <c r="C6" i="83"/>
  <c r="O6" i="83" s="1"/>
  <c r="B6" i="83"/>
  <c r="D66" i="83" s="1"/>
  <c r="N5" i="83"/>
  <c r="L5" i="83"/>
  <c r="L37" i="83" s="1"/>
  <c r="L65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J94" i="81"/>
  <c r="E94" i="81"/>
  <c r="D94" i="81"/>
  <c r="O93" i="81"/>
  <c r="N93" i="81"/>
  <c r="L93" i="81"/>
  <c r="K93" i="81"/>
  <c r="J93" i="81"/>
  <c r="F93" i="81"/>
  <c r="E93" i="81"/>
  <c r="D93" i="81"/>
  <c r="O92" i="81"/>
  <c r="N92" i="81"/>
  <c r="L92" i="81"/>
  <c r="K92" i="81"/>
  <c r="J92" i="81"/>
  <c r="F92" i="81"/>
  <c r="E92" i="81"/>
  <c r="D92" i="81"/>
  <c r="O91" i="81"/>
  <c r="N91" i="81"/>
  <c r="L91" i="81"/>
  <c r="K91" i="81"/>
  <c r="J91" i="81"/>
  <c r="F91" i="81"/>
  <c r="E91" i="81"/>
  <c r="D91" i="81"/>
  <c r="O90" i="81"/>
  <c r="N90" i="81"/>
  <c r="L90" i="81"/>
  <c r="K90" i="81"/>
  <c r="J90" i="81"/>
  <c r="F90" i="81"/>
  <c r="E90" i="81"/>
  <c r="D90" i="81"/>
  <c r="O89" i="81"/>
  <c r="N89" i="81"/>
  <c r="L89" i="81"/>
  <c r="K89" i="81"/>
  <c r="J89" i="81"/>
  <c r="F89" i="81"/>
  <c r="E89" i="81"/>
  <c r="D89" i="81"/>
  <c r="O88" i="81"/>
  <c r="L88" i="81"/>
  <c r="K88" i="81"/>
  <c r="J88" i="81"/>
  <c r="F88" i="81"/>
  <c r="E88" i="81"/>
  <c r="D88" i="81"/>
  <c r="O87" i="81"/>
  <c r="K87" i="81"/>
  <c r="J87" i="81"/>
  <c r="E87" i="81"/>
  <c r="D87" i="81"/>
  <c r="O86" i="81"/>
  <c r="N86" i="81"/>
  <c r="K86" i="81"/>
  <c r="J86" i="81"/>
  <c r="F86" i="81"/>
  <c r="E86" i="81"/>
  <c r="D86" i="81"/>
  <c r="O85" i="81"/>
  <c r="N85" i="81"/>
  <c r="L85" i="81"/>
  <c r="K85" i="81"/>
  <c r="J85" i="81"/>
  <c r="F85" i="81"/>
  <c r="E85" i="81"/>
  <c r="D85" i="81"/>
  <c r="O84" i="81"/>
  <c r="N84" i="81"/>
  <c r="L84" i="81"/>
  <c r="K84" i="81"/>
  <c r="J84" i="81"/>
  <c r="F84" i="81"/>
  <c r="E84" i="81"/>
  <c r="D84" i="81"/>
  <c r="O83" i="81"/>
  <c r="N83" i="81"/>
  <c r="L83" i="81"/>
  <c r="K83" i="81"/>
  <c r="J83" i="81"/>
  <c r="F83" i="81"/>
  <c r="E83" i="81"/>
  <c r="D83" i="81"/>
  <c r="O82" i="81"/>
  <c r="N82" i="81"/>
  <c r="L82" i="81"/>
  <c r="K82" i="81"/>
  <c r="J82" i="81"/>
  <c r="F82" i="81"/>
  <c r="E82" i="81"/>
  <c r="D82" i="81"/>
  <c r="O81" i="81"/>
  <c r="N81" i="81"/>
  <c r="L81" i="81"/>
  <c r="K81" i="81"/>
  <c r="J81" i="81"/>
  <c r="F81" i="81"/>
  <c r="E81" i="81"/>
  <c r="D81" i="81"/>
  <c r="O80" i="81"/>
  <c r="N80" i="81"/>
  <c r="L80" i="81"/>
  <c r="K80" i="81"/>
  <c r="J80" i="81"/>
  <c r="F80" i="81"/>
  <c r="E80" i="81"/>
  <c r="D80" i="81"/>
  <c r="O79" i="81"/>
  <c r="N79" i="81"/>
  <c r="L79" i="81"/>
  <c r="K79" i="81"/>
  <c r="J79" i="81"/>
  <c r="F79" i="81"/>
  <c r="E79" i="81"/>
  <c r="D79" i="81"/>
  <c r="O78" i="81"/>
  <c r="N78" i="81"/>
  <c r="L78" i="81"/>
  <c r="K78" i="81"/>
  <c r="J78" i="81"/>
  <c r="F78" i="81"/>
  <c r="E78" i="81"/>
  <c r="D78" i="81"/>
  <c r="O77" i="81"/>
  <c r="N77" i="81"/>
  <c r="L77" i="81"/>
  <c r="K77" i="81"/>
  <c r="J77" i="81"/>
  <c r="F77" i="81"/>
  <c r="E77" i="81"/>
  <c r="D77" i="81"/>
  <c r="O76" i="81"/>
  <c r="N76" i="81"/>
  <c r="L76" i="81"/>
  <c r="K76" i="81"/>
  <c r="J76" i="81"/>
  <c r="F76" i="81"/>
  <c r="E76" i="81"/>
  <c r="D76" i="81"/>
  <c r="O75" i="81"/>
  <c r="N75" i="81"/>
  <c r="L75" i="81"/>
  <c r="K75" i="81"/>
  <c r="J75" i="81"/>
  <c r="F75" i="81"/>
  <c r="E75" i="81"/>
  <c r="D75" i="81"/>
  <c r="O74" i="81"/>
  <c r="N74" i="81"/>
  <c r="L74" i="81"/>
  <c r="K74" i="81"/>
  <c r="J74" i="81"/>
  <c r="F74" i="81"/>
  <c r="E74" i="81"/>
  <c r="D74" i="81"/>
  <c r="O73" i="81"/>
  <c r="N73" i="81"/>
  <c r="L73" i="81"/>
  <c r="K73" i="81"/>
  <c r="J73" i="81"/>
  <c r="F73" i="81"/>
  <c r="E73" i="81"/>
  <c r="D73" i="81"/>
  <c r="O72" i="81"/>
  <c r="N72" i="81"/>
  <c r="L72" i="81"/>
  <c r="K72" i="81"/>
  <c r="J72" i="81"/>
  <c r="F72" i="81"/>
  <c r="E72" i="81"/>
  <c r="D72" i="81"/>
  <c r="O71" i="81"/>
  <c r="N71" i="81"/>
  <c r="L71" i="81"/>
  <c r="K71" i="81"/>
  <c r="J71" i="81"/>
  <c r="F71" i="81"/>
  <c r="E71" i="81"/>
  <c r="D71" i="81"/>
  <c r="O70" i="81"/>
  <c r="N70" i="81"/>
  <c r="L70" i="81"/>
  <c r="K70" i="81"/>
  <c r="J70" i="81"/>
  <c r="F70" i="81"/>
  <c r="E70" i="81"/>
  <c r="D70" i="81"/>
  <c r="O69" i="81"/>
  <c r="N69" i="81"/>
  <c r="L69" i="81"/>
  <c r="K69" i="81"/>
  <c r="J69" i="81"/>
  <c r="F69" i="81"/>
  <c r="E69" i="81"/>
  <c r="D69" i="81"/>
  <c r="O68" i="81"/>
  <c r="N68" i="81"/>
  <c r="L68" i="81"/>
  <c r="K68" i="81"/>
  <c r="J68" i="81"/>
  <c r="F68" i="81"/>
  <c r="E68" i="81"/>
  <c r="D68" i="81"/>
  <c r="N67" i="81"/>
  <c r="J67" i="81"/>
  <c r="I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O54" i="81"/>
  <c r="N54" i="81"/>
  <c r="L54" i="81"/>
  <c r="K54" i="81"/>
  <c r="J54" i="81"/>
  <c r="F54" i="81"/>
  <c r="E54" i="81"/>
  <c r="D54" i="81"/>
  <c r="O53" i="81"/>
  <c r="N53" i="81"/>
  <c r="L53" i="81"/>
  <c r="K53" i="81"/>
  <c r="J53" i="81"/>
  <c r="F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E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I32" i="81"/>
  <c r="H32" i="81"/>
  <c r="C32" i="81"/>
  <c r="B32" i="81"/>
  <c r="D32" i="81" s="1"/>
  <c r="O31" i="81"/>
  <c r="N31" i="81"/>
  <c r="L31" i="81"/>
  <c r="K31" i="81"/>
  <c r="J31" i="81"/>
  <c r="F31" i="81"/>
  <c r="E31" i="81"/>
  <c r="D31" i="81"/>
  <c r="O30" i="81"/>
  <c r="N30" i="81"/>
  <c r="L30" i="81"/>
  <c r="K30" i="81"/>
  <c r="J30" i="81"/>
  <c r="F30" i="81"/>
  <c r="E30" i="81"/>
  <c r="D30" i="81"/>
  <c r="O29" i="81"/>
  <c r="N29" i="81"/>
  <c r="L29" i="81"/>
  <c r="K29" i="81"/>
  <c r="J29" i="81"/>
  <c r="F29" i="81"/>
  <c r="E29" i="81"/>
  <c r="D29" i="81"/>
  <c r="O28" i="81"/>
  <c r="N28" i="81"/>
  <c r="L28" i="81"/>
  <c r="K28" i="81"/>
  <c r="J28" i="81"/>
  <c r="F28" i="81"/>
  <c r="E28" i="81"/>
  <c r="D28" i="81"/>
  <c r="O27" i="81"/>
  <c r="N27" i="81"/>
  <c r="L27" i="81"/>
  <c r="K27" i="81"/>
  <c r="J27" i="81"/>
  <c r="F27" i="81"/>
  <c r="E27" i="81"/>
  <c r="D27" i="81"/>
  <c r="O26" i="81"/>
  <c r="N26" i="81"/>
  <c r="L26" i="81"/>
  <c r="K26" i="81"/>
  <c r="J26" i="81"/>
  <c r="F26" i="81"/>
  <c r="E26" i="81"/>
  <c r="D26" i="81"/>
  <c r="O25" i="81"/>
  <c r="N25" i="81"/>
  <c r="L25" i="81"/>
  <c r="K25" i="81"/>
  <c r="J25" i="81"/>
  <c r="F25" i="81"/>
  <c r="E25" i="81"/>
  <c r="D25" i="81"/>
  <c r="O24" i="81"/>
  <c r="N24" i="81"/>
  <c r="L24" i="81"/>
  <c r="K24" i="81"/>
  <c r="J24" i="81"/>
  <c r="F24" i="81"/>
  <c r="E24" i="81"/>
  <c r="D24" i="81"/>
  <c r="O23" i="81"/>
  <c r="N23" i="81"/>
  <c r="L23" i="81"/>
  <c r="K23" i="81"/>
  <c r="J23" i="81"/>
  <c r="F23" i="81"/>
  <c r="E23" i="81"/>
  <c r="D23" i="81"/>
  <c r="O22" i="81"/>
  <c r="N22" i="81"/>
  <c r="L22" i="81"/>
  <c r="K22" i="81"/>
  <c r="J22" i="81"/>
  <c r="F22" i="81"/>
  <c r="E22" i="81"/>
  <c r="D22" i="81"/>
  <c r="O21" i="81"/>
  <c r="N21" i="81"/>
  <c r="L21" i="81"/>
  <c r="K21" i="81"/>
  <c r="J21" i="81"/>
  <c r="F21" i="81"/>
  <c r="E21" i="81"/>
  <c r="D21" i="81"/>
  <c r="O20" i="81"/>
  <c r="N20" i="81"/>
  <c r="L20" i="81"/>
  <c r="K20" i="81"/>
  <c r="J20" i="81"/>
  <c r="F20" i="81"/>
  <c r="E20" i="81"/>
  <c r="D20" i="81"/>
  <c r="O19" i="81"/>
  <c r="N19" i="81"/>
  <c r="L19" i="81"/>
  <c r="K19" i="81"/>
  <c r="J19" i="81"/>
  <c r="F19" i="81"/>
  <c r="E19" i="81"/>
  <c r="D19" i="81"/>
  <c r="O18" i="81"/>
  <c r="N18" i="81"/>
  <c r="L18" i="81"/>
  <c r="K18" i="81"/>
  <c r="J18" i="81"/>
  <c r="F18" i="81"/>
  <c r="E18" i="81"/>
  <c r="D18" i="81"/>
  <c r="O17" i="81"/>
  <c r="N17" i="81"/>
  <c r="L17" i="81"/>
  <c r="K17" i="81"/>
  <c r="J17" i="81"/>
  <c r="F17" i="81"/>
  <c r="E17" i="81"/>
  <c r="D17" i="81"/>
  <c r="O16" i="81"/>
  <c r="N16" i="81"/>
  <c r="L16" i="81"/>
  <c r="K16" i="81"/>
  <c r="J16" i="81"/>
  <c r="F16" i="81"/>
  <c r="E16" i="81"/>
  <c r="D16" i="81"/>
  <c r="O15" i="81"/>
  <c r="N15" i="81"/>
  <c r="L15" i="81"/>
  <c r="K15" i="81"/>
  <c r="J15" i="81"/>
  <c r="F15" i="81"/>
  <c r="E15" i="81"/>
  <c r="D15" i="81"/>
  <c r="O14" i="81"/>
  <c r="N14" i="81"/>
  <c r="L14" i="81"/>
  <c r="K14" i="81"/>
  <c r="J14" i="81"/>
  <c r="F14" i="81"/>
  <c r="E14" i="81"/>
  <c r="D14" i="81"/>
  <c r="O13" i="81"/>
  <c r="N13" i="81"/>
  <c r="L13" i="81"/>
  <c r="K13" i="81"/>
  <c r="J13" i="81"/>
  <c r="F13" i="81"/>
  <c r="E13" i="81"/>
  <c r="D13" i="81"/>
  <c r="O12" i="81"/>
  <c r="N12" i="81"/>
  <c r="L12" i="81"/>
  <c r="K12" i="81"/>
  <c r="J12" i="81"/>
  <c r="F12" i="81"/>
  <c r="E12" i="81"/>
  <c r="D12" i="81"/>
  <c r="O11" i="81"/>
  <c r="N11" i="81"/>
  <c r="L11" i="81"/>
  <c r="K11" i="81"/>
  <c r="J11" i="81"/>
  <c r="F11" i="81"/>
  <c r="E11" i="81"/>
  <c r="D11" i="81"/>
  <c r="O10" i="81"/>
  <c r="N10" i="81"/>
  <c r="L10" i="81"/>
  <c r="K10" i="81"/>
  <c r="J10" i="81"/>
  <c r="F10" i="81"/>
  <c r="E10" i="81"/>
  <c r="D10" i="81"/>
  <c r="O9" i="81"/>
  <c r="N9" i="81"/>
  <c r="L9" i="81"/>
  <c r="K9" i="81"/>
  <c r="J9" i="81"/>
  <c r="F9" i="81"/>
  <c r="E9" i="81"/>
  <c r="D9" i="81"/>
  <c r="O8" i="81"/>
  <c r="N8" i="81"/>
  <c r="L8" i="81"/>
  <c r="K8" i="81"/>
  <c r="J8" i="81"/>
  <c r="F8" i="81"/>
  <c r="E8" i="81"/>
  <c r="D8" i="81"/>
  <c r="O7" i="81"/>
  <c r="N7" i="81"/>
  <c r="L7" i="81"/>
  <c r="K7" i="81"/>
  <c r="J7" i="81"/>
  <c r="F7" i="81"/>
  <c r="E7" i="81"/>
  <c r="D7" i="81"/>
  <c r="N6" i="81"/>
  <c r="J6" i="81"/>
  <c r="H6" i="81"/>
  <c r="D6" i="81"/>
  <c r="C6" i="81"/>
  <c r="O6" i="81" s="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M15" i="80" s="1"/>
  <c r="I7" i="80"/>
  <c r="H7" i="80"/>
  <c r="H15" i="80" s="1"/>
  <c r="G7" i="80"/>
  <c r="G15" i="80" s="1"/>
  <c r="R6" i="80"/>
  <c r="Q6" i="80"/>
  <c r="N6" i="80"/>
  <c r="M6" i="80"/>
  <c r="L6" i="80"/>
  <c r="K6" i="80"/>
  <c r="H6" i="80"/>
  <c r="G6" i="80"/>
  <c r="Q5" i="80"/>
  <c r="O5" i="80"/>
  <c r="S5" i="80" s="1"/>
  <c r="M5" i="80"/>
  <c r="K5" i="80"/>
  <c r="G5" i="80"/>
  <c r="Q25" i="2"/>
  <c r="M25" i="2"/>
  <c r="G25" i="2"/>
  <c r="AN51" i="75"/>
  <c r="AO51" i="75"/>
  <c r="AP51" i="75"/>
  <c r="AN52" i="75"/>
  <c r="AO52" i="75"/>
  <c r="AQ52" i="75" s="1"/>
  <c r="AN53" i="75"/>
  <c r="AO53" i="75"/>
  <c r="AQ53" i="75" s="1"/>
  <c r="AN54" i="75"/>
  <c r="AO54" i="75"/>
  <c r="AQ54" i="75" s="1"/>
  <c r="AN55" i="75"/>
  <c r="AO55" i="75"/>
  <c r="AQ55" i="75" s="1"/>
  <c r="AN56" i="75"/>
  <c r="AO56" i="75"/>
  <c r="AN57" i="75"/>
  <c r="AO57" i="75"/>
  <c r="AN58" i="75"/>
  <c r="AO58" i="75"/>
  <c r="AN59" i="75"/>
  <c r="AO59" i="75"/>
  <c r="AN60" i="75"/>
  <c r="AO60" i="75"/>
  <c r="AN61" i="75"/>
  <c r="AO61" i="75"/>
  <c r="AN62" i="75"/>
  <c r="AO62" i="75"/>
  <c r="AP62" i="75"/>
  <c r="AP67" i="75"/>
  <c r="Z64" i="75"/>
  <c r="AA64" i="75"/>
  <c r="Z65" i="75"/>
  <c r="AA65" i="75"/>
  <c r="Z66" i="75"/>
  <c r="AA66" i="75"/>
  <c r="Z67" i="75"/>
  <c r="AN67" i="75" s="1"/>
  <c r="AA67" i="75"/>
  <c r="AN63" i="75"/>
  <c r="AO63" i="75"/>
  <c r="AP63" i="75"/>
  <c r="K64" i="75"/>
  <c r="AN64" i="75" s="1"/>
  <c r="L64" i="75"/>
  <c r="M64" i="75"/>
  <c r="AP64" i="75" s="1"/>
  <c r="K65" i="75"/>
  <c r="AN65" i="75" s="1"/>
  <c r="L65" i="75"/>
  <c r="K66" i="75"/>
  <c r="AN66" i="75" s="1"/>
  <c r="L66" i="75"/>
  <c r="K67" i="75"/>
  <c r="L67" i="75"/>
  <c r="M67" i="75"/>
  <c r="AO29" i="75"/>
  <c r="AP29" i="75"/>
  <c r="AO30" i="75"/>
  <c r="AQ30" i="75" s="1"/>
  <c r="AO31" i="75"/>
  <c r="AQ31" i="75" s="1"/>
  <c r="AO32" i="75"/>
  <c r="AQ32" i="75" s="1"/>
  <c r="AO33" i="75"/>
  <c r="AQ33" i="75" s="1"/>
  <c r="AO34" i="75"/>
  <c r="AO35" i="75"/>
  <c r="AO36" i="75"/>
  <c r="AO37" i="75"/>
  <c r="AO38" i="75"/>
  <c r="AO39" i="75"/>
  <c r="AO40" i="75"/>
  <c r="AP40" i="75"/>
  <c r="AP45" i="75"/>
  <c r="AM29" i="75"/>
  <c r="AN29" i="75"/>
  <c r="AM30" i="75"/>
  <c r="AN30" i="75"/>
  <c r="AM31" i="75"/>
  <c r="AN31" i="75"/>
  <c r="AM32" i="75"/>
  <c r="AN32" i="75"/>
  <c r="AM33" i="75"/>
  <c r="AN33" i="75"/>
  <c r="AM34" i="75"/>
  <c r="AN34" i="75"/>
  <c r="AM35" i="75"/>
  <c r="AN35" i="75"/>
  <c r="AM36" i="75"/>
  <c r="AN36" i="75"/>
  <c r="AM37" i="75"/>
  <c r="AN37" i="75"/>
  <c r="AM38" i="75"/>
  <c r="AN38" i="75"/>
  <c r="AM39" i="75"/>
  <c r="AN39" i="75"/>
  <c r="AM40" i="75"/>
  <c r="AN40" i="75"/>
  <c r="AM41" i="75"/>
  <c r="AM42" i="75"/>
  <c r="AM43" i="75"/>
  <c r="AM44" i="75"/>
  <c r="AM45" i="75"/>
  <c r="AN45" i="75"/>
  <c r="Z42" i="75"/>
  <c r="Z43" i="75"/>
  <c r="Z44" i="75"/>
  <c r="Z45" i="75"/>
  <c r="AN41" i="75"/>
  <c r="K42" i="75"/>
  <c r="L42" i="75"/>
  <c r="K43" i="75"/>
  <c r="AN43" i="75" s="1"/>
  <c r="L43" i="75"/>
  <c r="K44" i="75"/>
  <c r="AN44" i="75" s="1"/>
  <c r="L44" i="75"/>
  <c r="K45" i="75"/>
  <c r="L45" i="75"/>
  <c r="AN7" i="75"/>
  <c r="AO7" i="75"/>
  <c r="AP7" i="75"/>
  <c r="AN8" i="75"/>
  <c r="AO8" i="75"/>
  <c r="AQ8" i="75" s="1"/>
  <c r="AN9" i="75"/>
  <c r="AO9" i="75"/>
  <c r="AQ9" i="75" s="1"/>
  <c r="AN10" i="75"/>
  <c r="AO10" i="75"/>
  <c r="AQ10" i="75" s="1"/>
  <c r="AN11" i="75"/>
  <c r="AO11" i="75"/>
  <c r="AQ11" i="75" s="1"/>
  <c r="AN12" i="75"/>
  <c r="AO12" i="75"/>
  <c r="AN13" i="75"/>
  <c r="AO13" i="75"/>
  <c r="AN14" i="75"/>
  <c r="AO14" i="75"/>
  <c r="AN15" i="75"/>
  <c r="AO15" i="75"/>
  <c r="AN16" i="75"/>
  <c r="AO16" i="75"/>
  <c r="AN17" i="75"/>
  <c r="AO17" i="75"/>
  <c r="AN18" i="75"/>
  <c r="AO18" i="75"/>
  <c r="AP23" i="75"/>
  <c r="AN21" i="75"/>
  <c r="Z20" i="75"/>
  <c r="AN20" i="75" s="1"/>
  <c r="Z21" i="75"/>
  <c r="Z22" i="75"/>
  <c r="Z23" i="75"/>
  <c r="AM51" i="60"/>
  <c r="AN51" i="60"/>
  <c r="AO51" i="60"/>
  <c r="AP51" i="60"/>
  <c r="AM52" i="60"/>
  <c r="AN52" i="60"/>
  <c r="AO52" i="60"/>
  <c r="AQ52" i="60" s="1"/>
  <c r="AM53" i="60"/>
  <c r="AN53" i="60"/>
  <c r="AO53" i="60"/>
  <c r="AQ53" i="60" s="1"/>
  <c r="AM54" i="60"/>
  <c r="AN54" i="60"/>
  <c r="AO54" i="60"/>
  <c r="AQ54" i="60" s="1"/>
  <c r="AM55" i="60"/>
  <c r="AN55" i="60"/>
  <c r="AO55" i="60"/>
  <c r="AQ55" i="60" s="1"/>
  <c r="AM56" i="60"/>
  <c r="AN56" i="60"/>
  <c r="AO56" i="60"/>
  <c r="AM57" i="60"/>
  <c r="AN57" i="60"/>
  <c r="AO57" i="60"/>
  <c r="AM58" i="60"/>
  <c r="AN58" i="60"/>
  <c r="AO58" i="60"/>
  <c r="AM59" i="60"/>
  <c r="AN59" i="60"/>
  <c r="AO59" i="60"/>
  <c r="AM60" i="60"/>
  <c r="AN60" i="60"/>
  <c r="AO60" i="60"/>
  <c r="AM61" i="60"/>
  <c r="AN61" i="60"/>
  <c r="AO61" i="60"/>
  <c r="AP61" i="60"/>
  <c r="AM62" i="60"/>
  <c r="AN62" i="60"/>
  <c r="AO62" i="60"/>
  <c r="AP62" i="60"/>
  <c r="AM63" i="60"/>
  <c r="AM64" i="60"/>
  <c r="AN64" i="60"/>
  <c r="AM65" i="60"/>
  <c r="AN65" i="60"/>
  <c r="AM66" i="60"/>
  <c r="AN66" i="60"/>
  <c r="AM67" i="60"/>
  <c r="AP67" i="60"/>
  <c r="AO63" i="60"/>
  <c r="AP63" i="60"/>
  <c r="AN63" i="60"/>
  <c r="AM29" i="60"/>
  <c r="AN29" i="60"/>
  <c r="AO29" i="60"/>
  <c r="AP29" i="60"/>
  <c r="AM30" i="60"/>
  <c r="AN30" i="60"/>
  <c r="AO30" i="60"/>
  <c r="AQ30" i="60" s="1"/>
  <c r="AM31" i="60"/>
  <c r="AN31" i="60"/>
  <c r="AO31" i="60"/>
  <c r="AQ31" i="60" s="1"/>
  <c r="AM32" i="60"/>
  <c r="AN32" i="60"/>
  <c r="AO32" i="60"/>
  <c r="AQ32" i="60" s="1"/>
  <c r="AM33" i="60"/>
  <c r="AN33" i="60"/>
  <c r="AO33" i="60"/>
  <c r="AQ33" i="60" s="1"/>
  <c r="AM34" i="60"/>
  <c r="AN34" i="60"/>
  <c r="AO34" i="60"/>
  <c r="AM35" i="60"/>
  <c r="AN35" i="60"/>
  <c r="AO35" i="60"/>
  <c r="AM36" i="60"/>
  <c r="AN36" i="60"/>
  <c r="AO36" i="60"/>
  <c r="AM37" i="60"/>
  <c r="AN37" i="60"/>
  <c r="AO37" i="60"/>
  <c r="AM38" i="60"/>
  <c r="AN38" i="60"/>
  <c r="AO38" i="60"/>
  <c r="AM39" i="60"/>
  <c r="AN39" i="60"/>
  <c r="AO39" i="60"/>
  <c r="AM40" i="60"/>
  <c r="AN40" i="60"/>
  <c r="AO40" i="60"/>
  <c r="AP40" i="60"/>
  <c r="AP45" i="60"/>
  <c r="Z42" i="60"/>
  <c r="AA42" i="60"/>
  <c r="Z43" i="60"/>
  <c r="AN43" i="60" s="1"/>
  <c r="AA43" i="60"/>
  <c r="Z44" i="60"/>
  <c r="AN44" i="60" s="1"/>
  <c r="AA44" i="60"/>
  <c r="Z45" i="60"/>
  <c r="AA45" i="60"/>
  <c r="AB45" i="60"/>
  <c r="AN41" i="60"/>
  <c r="AM7" i="60"/>
  <c r="AN7" i="60"/>
  <c r="AO7" i="60"/>
  <c r="AP7" i="60"/>
  <c r="AM8" i="60"/>
  <c r="AN8" i="60"/>
  <c r="AO8" i="60"/>
  <c r="AQ8" i="60" s="1"/>
  <c r="AM9" i="60"/>
  <c r="AN9" i="60"/>
  <c r="AO9" i="60"/>
  <c r="AQ9" i="60" s="1"/>
  <c r="AM10" i="60"/>
  <c r="AN10" i="60"/>
  <c r="AO10" i="60"/>
  <c r="AQ10" i="60" s="1"/>
  <c r="AM11" i="60"/>
  <c r="AN11" i="60"/>
  <c r="AO11" i="60"/>
  <c r="AQ11" i="60" s="1"/>
  <c r="AM12" i="60"/>
  <c r="AN12" i="60"/>
  <c r="AO12" i="60"/>
  <c r="AM13" i="60"/>
  <c r="AN13" i="60"/>
  <c r="AO13" i="60"/>
  <c r="AM14" i="60"/>
  <c r="AN14" i="60"/>
  <c r="AO14" i="60"/>
  <c r="AM15" i="60"/>
  <c r="AN15" i="60"/>
  <c r="AO15" i="60"/>
  <c r="AM16" i="60"/>
  <c r="AN16" i="60"/>
  <c r="AO16" i="60"/>
  <c r="AM17" i="60"/>
  <c r="AN17" i="60"/>
  <c r="AO17" i="60"/>
  <c r="AM18" i="60"/>
  <c r="AN18" i="60"/>
  <c r="AO18" i="60"/>
  <c r="AN20" i="60"/>
  <c r="AN23" i="60"/>
  <c r="AP23" i="60"/>
  <c r="N55" i="66" l="1"/>
  <c r="AN42" i="75"/>
  <c r="AN45" i="60"/>
  <c r="AN42" i="60"/>
  <c r="AN22" i="75"/>
  <c r="P91" i="46"/>
  <c r="K62" i="81"/>
  <c r="D33" i="81"/>
  <c r="E95" i="83"/>
  <c r="P87" i="83"/>
  <c r="AO65" i="75"/>
  <c r="P72" i="70"/>
  <c r="P82" i="48"/>
  <c r="J62" i="81"/>
  <c r="AO67" i="75"/>
  <c r="P27" i="70"/>
  <c r="P53" i="66"/>
  <c r="P83" i="48"/>
  <c r="P79" i="48"/>
  <c r="P30" i="48"/>
  <c r="P90" i="83"/>
  <c r="P86" i="83"/>
  <c r="P92" i="46"/>
  <c r="P88" i="46"/>
  <c r="P94" i="81"/>
  <c r="R16" i="80"/>
  <c r="AO66" i="75"/>
  <c r="P95" i="83"/>
  <c r="P88" i="83"/>
  <c r="P20" i="83"/>
  <c r="P93" i="46"/>
  <c r="P89" i="46"/>
  <c r="P87" i="81"/>
  <c r="P59" i="81"/>
  <c r="P60" i="81"/>
  <c r="P28" i="70"/>
  <c r="F83" i="66"/>
  <c r="P94" i="47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73" i="70"/>
  <c r="P26" i="70"/>
  <c r="P25" i="70"/>
  <c r="P47" i="66"/>
  <c r="O55" i="66"/>
  <c r="P46" i="66"/>
  <c r="P81" i="48"/>
  <c r="P80" i="48"/>
  <c r="P29" i="48"/>
  <c r="P49" i="47"/>
  <c r="P89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AO64" i="75"/>
  <c r="AQ64" i="75" s="1"/>
  <c r="AN23" i="75"/>
  <c r="AN19" i="75"/>
  <c r="AO41" i="60"/>
  <c r="P73" i="47"/>
  <c r="P84" i="47"/>
  <c r="L94" i="83"/>
  <c r="P69" i="83"/>
  <c r="P73" i="83"/>
  <c r="P83" i="83"/>
  <c r="F94" i="83"/>
  <c r="J61" i="83"/>
  <c r="K61" i="83"/>
  <c r="P78" i="83"/>
  <c r="O94" i="83"/>
  <c r="P5" i="83"/>
  <c r="P37" i="83" s="1"/>
  <c r="P65" i="83" s="1"/>
  <c r="P40" i="83"/>
  <c r="P43" i="83"/>
  <c r="P61" i="83"/>
  <c r="D6" i="83"/>
  <c r="H6" i="83"/>
  <c r="P28" i="83"/>
  <c r="P29" i="83"/>
  <c r="P33" i="83"/>
  <c r="P67" i="83"/>
  <c r="P70" i="83"/>
  <c r="P77" i="83"/>
  <c r="P75" i="83"/>
  <c r="P79" i="83"/>
  <c r="P80" i="83"/>
  <c r="P81" i="83"/>
  <c r="P84" i="83"/>
  <c r="P82" i="83"/>
  <c r="P85" i="83"/>
  <c r="O32" i="83"/>
  <c r="P68" i="83"/>
  <c r="P53" i="83"/>
  <c r="P55" i="83"/>
  <c r="P71" i="83"/>
  <c r="P72" i="83"/>
  <c r="J94" i="83"/>
  <c r="P12" i="83"/>
  <c r="P21" i="83"/>
  <c r="P26" i="83"/>
  <c r="P27" i="83"/>
  <c r="P76" i="83"/>
  <c r="P39" i="83"/>
  <c r="P44" i="83"/>
  <c r="P46" i="83"/>
  <c r="P48" i="83"/>
  <c r="P51" i="83"/>
  <c r="N60" i="83"/>
  <c r="P49" i="83"/>
  <c r="P52" i="83"/>
  <c r="P54" i="83"/>
  <c r="P50" i="83"/>
  <c r="F60" i="83"/>
  <c r="P41" i="83"/>
  <c r="P42" i="83"/>
  <c r="P45" i="83"/>
  <c r="P47" i="83"/>
  <c r="E60" i="83"/>
  <c r="E61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3" i="81"/>
  <c r="P54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0" i="83"/>
  <c r="E66" i="83"/>
  <c r="E6" i="83"/>
  <c r="I6" i="83" s="1"/>
  <c r="K32" i="83"/>
  <c r="K33" i="83" s="1"/>
  <c r="D38" i="83"/>
  <c r="D60" i="83"/>
  <c r="D61" i="83" s="1"/>
  <c r="H66" i="83"/>
  <c r="L32" i="83"/>
  <c r="E38" i="83"/>
  <c r="O60" i="83"/>
  <c r="I66" i="83"/>
  <c r="H38" i="83"/>
  <c r="J66" i="83"/>
  <c r="J6" i="83"/>
  <c r="E32" i="83"/>
  <c r="E33" i="83" s="1"/>
  <c r="I38" i="83"/>
  <c r="K66" i="83"/>
  <c r="D94" i="83"/>
  <c r="D95" i="83" s="1"/>
  <c r="N94" i="83"/>
  <c r="K6" i="83"/>
  <c r="J38" i="83"/>
  <c r="B66" i="83"/>
  <c r="N66" i="83"/>
  <c r="N6" i="83"/>
  <c r="K38" i="83"/>
  <c r="C66" i="83"/>
  <c r="O66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N32" i="79"/>
  <c r="N31" i="79"/>
  <c r="N29" i="79"/>
  <c r="N10" i="79"/>
  <c r="M10" i="79"/>
  <c r="N9" i="79"/>
  <c r="N7" i="79"/>
  <c r="N20" i="79"/>
  <c r="M18" i="79"/>
  <c r="N18" i="79"/>
  <c r="N21" i="79"/>
  <c r="Y64" i="75"/>
  <c r="Y65" i="75"/>
  <c r="Y66" i="75"/>
  <c r="Y67" i="75"/>
  <c r="J64" i="75"/>
  <c r="J65" i="75"/>
  <c r="J66" i="75"/>
  <c r="J67" i="75"/>
  <c r="Y42" i="75"/>
  <c r="AA42" i="75"/>
  <c r="AO42" i="75" s="1"/>
  <c r="Y43" i="75"/>
  <c r="AA43" i="75"/>
  <c r="AO43" i="75" s="1"/>
  <c r="Y44" i="75"/>
  <c r="AA44" i="75"/>
  <c r="AO44" i="75" s="1"/>
  <c r="Y45" i="75"/>
  <c r="AA45" i="75"/>
  <c r="AO45" i="75" s="1"/>
  <c r="J42" i="75"/>
  <c r="J43" i="75"/>
  <c r="J44" i="75"/>
  <c r="J45" i="75"/>
  <c r="Y20" i="75"/>
  <c r="Y21" i="75"/>
  <c r="Y22" i="75"/>
  <c r="Y23" i="75"/>
  <c r="J20" i="75"/>
  <c r="J21" i="75"/>
  <c r="J22" i="75"/>
  <c r="J23" i="75"/>
  <c r="Y64" i="60"/>
  <c r="AA64" i="60"/>
  <c r="Y65" i="60"/>
  <c r="AA65" i="60"/>
  <c r="Y66" i="60"/>
  <c r="AA66" i="60"/>
  <c r="Y67" i="60"/>
  <c r="AA67" i="60"/>
  <c r="J64" i="60"/>
  <c r="L64" i="60"/>
  <c r="J65" i="60"/>
  <c r="L65" i="60"/>
  <c r="J66" i="60"/>
  <c r="L66" i="60"/>
  <c r="J67" i="60"/>
  <c r="L67" i="60"/>
  <c r="M67" i="60"/>
  <c r="Y42" i="60"/>
  <c r="Y43" i="60"/>
  <c r="Y44" i="60"/>
  <c r="Y45" i="60"/>
  <c r="AM45" i="60" s="1"/>
  <c r="J42" i="60"/>
  <c r="L42" i="60"/>
  <c r="AO42" i="60" s="1"/>
  <c r="J43" i="60"/>
  <c r="L43" i="60"/>
  <c r="AO43" i="60" s="1"/>
  <c r="J44" i="60"/>
  <c r="L44" i="60"/>
  <c r="AO44" i="60" s="1"/>
  <c r="J45" i="60"/>
  <c r="L45" i="60"/>
  <c r="AO45" i="60" s="1"/>
  <c r="Y20" i="60"/>
  <c r="AM20" i="60" s="1"/>
  <c r="Y21" i="60"/>
  <c r="AM21" i="60" s="1"/>
  <c r="Y22" i="60"/>
  <c r="Y23" i="60"/>
  <c r="AM23" i="60" s="1"/>
  <c r="J20" i="60"/>
  <c r="J21" i="60"/>
  <c r="J22" i="60"/>
  <c r="J23" i="6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AO65" i="60"/>
  <c r="AO64" i="60"/>
  <c r="S16" i="80"/>
  <c r="S18" i="80"/>
  <c r="AO66" i="60"/>
  <c r="AO67" i="60"/>
  <c r="P94" i="83"/>
  <c r="AP19" i="60"/>
  <c r="AO19" i="60"/>
  <c r="P60" i="83"/>
  <c r="P32" i="83"/>
  <c r="P95" i="81"/>
  <c r="P61" i="81"/>
  <c r="P32" i="81"/>
  <c r="S17" i="80"/>
  <c r="AM44" i="60"/>
  <c r="AN19" i="60"/>
  <c r="AM43" i="60"/>
  <c r="AM42" i="60"/>
  <c r="AM22" i="60"/>
  <c r="N11" i="79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AM63" i="75"/>
  <c r="AO41" i="75"/>
  <c r="AO19" i="75"/>
  <c r="AP19" i="75"/>
  <c r="AM51" i="75"/>
  <c r="AM52" i="75"/>
  <c r="AM53" i="75"/>
  <c r="AM54" i="75"/>
  <c r="AM55" i="75"/>
  <c r="AM56" i="75"/>
  <c r="AM57" i="75"/>
  <c r="AM58" i="75"/>
  <c r="AM59" i="75"/>
  <c r="AM60" i="75"/>
  <c r="AM61" i="75"/>
  <c r="AM62" i="75"/>
  <c r="AM64" i="75"/>
  <c r="AM65" i="75"/>
  <c r="AM66" i="75"/>
  <c r="AM67" i="75"/>
  <c r="AM7" i="75"/>
  <c r="AM8" i="75"/>
  <c r="AM9" i="75"/>
  <c r="AM10" i="75"/>
  <c r="AM11" i="75"/>
  <c r="AM12" i="75"/>
  <c r="AM13" i="75"/>
  <c r="AM14" i="75"/>
  <c r="AM15" i="75"/>
  <c r="AM16" i="75"/>
  <c r="AM17" i="75"/>
  <c r="AM18" i="75"/>
  <c r="AM23" i="75" s="1"/>
  <c r="AM20" i="75"/>
  <c r="AM21" i="75"/>
  <c r="AM22" i="75"/>
  <c r="AQ48" i="60"/>
  <c r="AP41" i="60"/>
  <c r="AM19" i="60"/>
  <c r="R34" i="79"/>
  <c r="Q34" i="79"/>
  <c r="F34" i="79"/>
  <c r="E34" i="79"/>
  <c r="D34" i="79"/>
  <c r="C34" i="79"/>
  <c r="B34" i="79"/>
  <c r="T32" i="79"/>
  <c r="S32" i="79"/>
  <c r="R32" i="79"/>
  <c r="Q32" i="79"/>
  <c r="M32" i="79"/>
  <c r="N33" i="79" s="1"/>
  <c r="L32" i="79"/>
  <c r="K32" i="79"/>
  <c r="J32" i="79"/>
  <c r="J33" i="79" s="1"/>
  <c r="I32" i="79"/>
  <c r="H32" i="79"/>
  <c r="H33" i="79" s="1"/>
  <c r="G32" i="79"/>
  <c r="F32" i="79"/>
  <c r="E32" i="79"/>
  <c r="D32" i="79"/>
  <c r="C32" i="79"/>
  <c r="B32" i="79"/>
  <c r="T31" i="79"/>
  <c r="R31" i="79"/>
  <c r="M31" i="79"/>
  <c r="L31" i="79"/>
  <c r="K31" i="79"/>
  <c r="J31" i="79"/>
  <c r="I31" i="79"/>
  <c r="H31" i="79"/>
  <c r="G31" i="79"/>
  <c r="F31" i="79"/>
  <c r="E31" i="79"/>
  <c r="D31" i="79"/>
  <c r="C31" i="79"/>
  <c r="T29" i="79"/>
  <c r="R29" i="79"/>
  <c r="M29" i="79"/>
  <c r="L29" i="79"/>
  <c r="K29" i="79"/>
  <c r="J29" i="79"/>
  <c r="I29" i="79"/>
  <c r="H29" i="79"/>
  <c r="G29" i="79"/>
  <c r="F29" i="79"/>
  <c r="E29" i="79"/>
  <c r="D29" i="79"/>
  <c r="C29" i="79"/>
  <c r="T26" i="79"/>
  <c r="S26" i="79"/>
  <c r="R26" i="79"/>
  <c r="Q26" i="79"/>
  <c r="P26" i="79"/>
  <c r="T23" i="79"/>
  <c r="S23" i="79"/>
  <c r="R23" i="79"/>
  <c r="Q23" i="79"/>
  <c r="F23" i="79"/>
  <c r="E23" i="79"/>
  <c r="D23" i="79"/>
  <c r="C23" i="79"/>
  <c r="B23" i="79"/>
  <c r="T21" i="79"/>
  <c r="S21" i="79"/>
  <c r="R21" i="79"/>
  <c r="Q21" i="79"/>
  <c r="M21" i="79"/>
  <c r="N22" i="79" s="1"/>
  <c r="L21" i="79"/>
  <c r="K21" i="79"/>
  <c r="J21" i="79"/>
  <c r="J22" i="79" s="1"/>
  <c r="I21" i="79"/>
  <c r="H21" i="79"/>
  <c r="G21" i="79"/>
  <c r="F21" i="79"/>
  <c r="E21" i="79"/>
  <c r="D21" i="79"/>
  <c r="C21" i="79"/>
  <c r="B21" i="79"/>
  <c r="T20" i="79"/>
  <c r="R20" i="79"/>
  <c r="M20" i="79"/>
  <c r="L20" i="79"/>
  <c r="K20" i="79"/>
  <c r="J20" i="79"/>
  <c r="I20" i="79"/>
  <c r="H20" i="79"/>
  <c r="G20" i="79"/>
  <c r="F20" i="79"/>
  <c r="E20" i="79"/>
  <c r="D20" i="79"/>
  <c r="C20" i="79"/>
  <c r="AI19" i="79"/>
  <c r="AI18" i="79"/>
  <c r="T18" i="79"/>
  <c r="R18" i="79"/>
  <c r="L18" i="79"/>
  <c r="K18" i="79"/>
  <c r="J18" i="79"/>
  <c r="I18" i="79"/>
  <c r="H18" i="79"/>
  <c r="G18" i="79"/>
  <c r="F18" i="79"/>
  <c r="E18" i="79"/>
  <c r="D18" i="79"/>
  <c r="C18" i="79"/>
  <c r="AI17" i="79"/>
  <c r="AI16" i="79"/>
  <c r="AI15" i="79"/>
  <c r="T15" i="79"/>
  <c r="S15" i="79"/>
  <c r="R15" i="79"/>
  <c r="Q15" i="79"/>
  <c r="P15" i="79"/>
  <c r="AI14" i="79"/>
  <c r="Q14" i="79"/>
  <c r="Q25" i="79" s="1"/>
  <c r="AI13" i="79"/>
  <c r="AI12" i="79"/>
  <c r="T12" i="79"/>
  <c r="S12" i="79"/>
  <c r="R12" i="79"/>
  <c r="Q12" i="79"/>
  <c r="F12" i="79"/>
  <c r="E12" i="79"/>
  <c r="D12" i="79"/>
  <c r="C12" i="79"/>
  <c r="B12" i="79"/>
  <c r="AI11" i="79"/>
  <c r="AI10" i="79"/>
  <c r="T10" i="79"/>
  <c r="S10" i="79"/>
  <c r="R10" i="79"/>
  <c r="Q10" i="79"/>
  <c r="L10" i="79"/>
  <c r="K10" i="79"/>
  <c r="I10" i="79"/>
  <c r="H10" i="79"/>
  <c r="G10" i="79"/>
  <c r="F10" i="79"/>
  <c r="E10" i="79"/>
  <c r="D10" i="79"/>
  <c r="C10" i="79"/>
  <c r="B10" i="79"/>
  <c r="AI9" i="79"/>
  <c r="T9" i="79"/>
  <c r="R9" i="79"/>
  <c r="M9" i="79"/>
  <c r="L9" i="79"/>
  <c r="K9" i="79"/>
  <c r="J9" i="79"/>
  <c r="I9" i="79"/>
  <c r="H9" i="79"/>
  <c r="G9" i="79"/>
  <c r="F9" i="79"/>
  <c r="E9" i="79"/>
  <c r="D9" i="79"/>
  <c r="C9" i="79"/>
  <c r="AI8" i="79"/>
  <c r="T7" i="79"/>
  <c r="R7" i="79"/>
  <c r="M7" i="79"/>
  <c r="L7" i="79"/>
  <c r="I7" i="79"/>
  <c r="H7" i="79"/>
  <c r="G7" i="79"/>
  <c r="F7" i="79"/>
  <c r="E7" i="79"/>
  <c r="D7" i="79"/>
  <c r="C7" i="79"/>
  <c r="J6" i="79"/>
  <c r="J10" i="79" s="1"/>
  <c r="J11" i="79" s="1"/>
  <c r="AP41" i="75" l="1"/>
  <c r="F66" i="36"/>
  <c r="L66" i="36" s="1"/>
  <c r="F66" i="3"/>
  <c r="L66" i="3" s="1"/>
  <c r="P66" i="3" s="1"/>
  <c r="AM41" i="60"/>
  <c r="D22" i="79"/>
  <c r="L22" i="79"/>
  <c r="D33" i="79"/>
  <c r="L33" i="79"/>
  <c r="F33" i="79"/>
  <c r="F22" i="79"/>
  <c r="C22" i="79"/>
  <c r="C33" i="79"/>
  <c r="E11" i="79"/>
  <c r="G11" i="79"/>
  <c r="H22" i="79"/>
  <c r="I11" i="79"/>
  <c r="C11" i="79"/>
  <c r="L11" i="79"/>
  <c r="T11" i="79"/>
  <c r="R33" i="79"/>
  <c r="R22" i="79"/>
  <c r="R11" i="79"/>
  <c r="AM19" i="75"/>
  <c r="T33" i="79"/>
  <c r="T22" i="79"/>
  <c r="D11" i="79"/>
  <c r="F11" i="79"/>
  <c r="H11" i="79"/>
  <c r="M11" i="79"/>
  <c r="K11" i="79"/>
  <c r="J7" i="79"/>
  <c r="E22" i="79"/>
  <c r="G22" i="79"/>
  <c r="I22" i="79"/>
  <c r="K22" i="79"/>
  <c r="M22" i="79"/>
  <c r="E33" i="79"/>
  <c r="G33" i="79"/>
  <c r="I33" i="79"/>
  <c r="K33" i="79"/>
  <c r="M33" i="79"/>
  <c r="K7" i="79"/>
  <c r="B32" i="66" l="1"/>
  <c r="C32" i="66"/>
  <c r="B61" i="36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1" i="70" s="1"/>
  <c r="F37" i="70"/>
  <c r="F61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68" i="46"/>
  <c r="K69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AC19" i="60" l="1"/>
  <c r="B32" i="47" l="1"/>
  <c r="C32" i="47"/>
  <c r="AC7" i="75" l="1"/>
  <c r="AC8" i="75"/>
  <c r="AC9" i="75"/>
  <c r="AC10" i="75"/>
  <c r="AC11" i="75"/>
  <c r="AC12" i="75"/>
  <c r="AC13" i="75"/>
  <c r="AC14" i="75"/>
  <c r="AC15" i="75"/>
  <c r="AC16" i="75"/>
  <c r="AC17" i="75"/>
  <c r="AC18" i="75"/>
  <c r="B32" i="70"/>
  <c r="C32" i="70"/>
  <c r="B32" i="48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P32" i="48" s="1"/>
  <c r="L32" i="48"/>
  <c r="F32" i="70"/>
  <c r="N7" i="75"/>
  <c r="N8" i="75"/>
  <c r="N9" i="75"/>
  <c r="N10" i="75"/>
  <c r="N11" i="75"/>
  <c r="N12" i="75"/>
  <c r="AC7" i="60"/>
  <c r="AC8" i="60"/>
  <c r="AC9" i="60"/>
  <c r="AC10" i="60"/>
  <c r="AC11" i="60"/>
  <c r="AC12" i="60"/>
  <c r="AC52" i="75" l="1"/>
  <c r="AC53" i="75"/>
  <c r="AC54" i="75"/>
  <c r="AC55" i="75"/>
  <c r="AC56" i="75"/>
  <c r="AC57" i="75"/>
  <c r="AC58" i="75"/>
  <c r="AC59" i="75"/>
  <c r="AC60" i="75"/>
  <c r="AC61" i="75"/>
  <c r="AC62" i="75"/>
  <c r="AC51" i="75"/>
  <c r="N52" i="75"/>
  <c r="N53" i="75"/>
  <c r="N54" i="75"/>
  <c r="N55" i="75"/>
  <c r="N56" i="75"/>
  <c r="N57" i="75"/>
  <c r="N58" i="75"/>
  <c r="N59" i="75"/>
  <c r="N60" i="75"/>
  <c r="N61" i="75"/>
  <c r="N62" i="75"/>
  <c r="N51" i="75"/>
  <c r="AC30" i="75"/>
  <c r="AC31" i="75"/>
  <c r="AC32" i="75"/>
  <c r="AC33" i="75"/>
  <c r="AC34" i="75"/>
  <c r="AC35" i="75"/>
  <c r="AC36" i="75"/>
  <c r="AC37" i="75"/>
  <c r="AC38" i="75"/>
  <c r="AC39" i="75"/>
  <c r="AC40" i="75"/>
  <c r="AC29" i="75"/>
  <c r="N30" i="75"/>
  <c r="N31" i="75"/>
  <c r="N32" i="75"/>
  <c r="N33" i="75"/>
  <c r="N34" i="75"/>
  <c r="N35" i="75"/>
  <c r="N36" i="75"/>
  <c r="N37" i="75"/>
  <c r="N38" i="75"/>
  <c r="N39" i="75"/>
  <c r="N40" i="75"/>
  <c r="N29" i="75"/>
  <c r="N13" i="75"/>
  <c r="N14" i="75"/>
  <c r="N15" i="75"/>
  <c r="N16" i="75"/>
  <c r="N17" i="75"/>
  <c r="N18" i="75"/>
  <c r="AC52" i="60"/>
  <c r="AC53" i="60"/>
  <c r="AC54" i="60"/>
  <c r="AC55" i="60"/>
  <c r="AC56" i="60"/>
  <c r="AC57" i="60"/>
  <c r="AC58" i="60"/>
  <c r="AC59" i="60"/>
  <c r="AC60" i="60"/>
  <c r="AC61" i="60"/>
  <c r="AC62" i="60"/>
  <c r="AC51" i="60"/>
  <c r="AC30" i="60"/>
  <c r="AC31" i="60"/>
  <c r="AC32" i="60"/>
  <c r="AC33" i="60"/>
  <c r="AC34" i="60"/>
  <c r="AC35" i="60"/>
  <c r="AC36" i="60"/>
  <c r="AC37" i="60"/>
  <c r="AC38" i="60"/>
  <c r="AC39" i="60"/>
  <c r="AC40" i="60"/>
  <c r="AC29" i="60"/>
  <c r="N52" i="60"/>
  <c r="N53" i="60"/>
  <c r="N54" i="60"/>
  <c r="N55" i="60"/>
  <c r="N56" i="60"/>
  <c r="N57" i="60"/>
  <c r="N58" i="60"/>
  <c r="N59" i="60"/>
  <c r="N60" i="60"/>
  <c r="N61" i="60"/>
  <c r="N62" i="60"/>
  <c r="N51" i="60"/>
  <c r="N30" i="60"/>
  <c r="N31" i="60"/>
  <c r="N32" i="60"/>
  <c r="N33" i="60"/>
  <c r="N34" i="60"/>
  <c r="N35" i="60"/>
  <c r="N36" i="60"/>
  <c r="N37" i="60"/>
  <c r="N38" i="60"/>
  <c r="N39" i="60"/>
  <c r="N40" i="60"/>
  <c r="N29" i="60"/>
  <c r="AC13" i="60"/>
  <c r="AC14" i="60"/>
  <c r="AC15" i="60"/>
  <c r="AC16" i="60"/>
  <c r="AC17" i="60"/>
  <c r="AC18" i="60"/>
  <c r="N8" i="60"/>
  <c r="N9" i="60"/>
  <c r="N10" i="60"/>
  <c r="N11" i="60"/>
  <c r="N12" i="60"/>
  <c r="N13" i="60"/>
  <c r="N14" i="60"/>
  <c r="N15" i="60"/>
  <c r="N16" i="60"/>
  <c r="N17" i="60"/>
  <c r="N18" i="60"/>
  <c r="N7" i="60"/>
  <c r="AC63" i="75" l="1"/>
  <c r="N63" i="75"/>
  <c r="AC41" i="75"/>
  <c r="N41" i="75"/>
  <c r="AC19" i="75"/>
  <c r="N19" i="75"/>
  <c r="AC63" i="60"/>
  <c r="N63" i="60"/>
  <c r="AC41" i="60"/>
  <c r="N41" i="60"/>
  <c r="N19" i="60" l="1"/>
  <c r="I32" i="46" l="1"/>
  <c r="K32" i="46" s="1"/>
  <c r="K33" i="46" s="1"/>
  <c r="H32" i="46"/>
  <c r="N93" i="68" l="1"/>
  <c r="O93" i="68"/>
  <c r="F93" i="68"/>
  <c r="N42" i="66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93" i="68"/>
  <c r="P45" i="66"/>
  <c r="P44" i="66"/>
  <c r="P42" i="66"/>
  <c r="L67" i="70" l="1"/>
  <c r="N67" i="70"/>
  <c r="O67" i="70"/>
  <c r="L68" i="70"/>
  <c r="N68" i="70"/>
  <c r="O68" i="70"/>
  <c r="L69" i="70"/>
  <c r="N69" i="70"/>
  <c r="O69" i="70"/>
  <c r="L70" i="70"/>
  <c r="N70" i="70"/>
  <c r="O70" i="70"/>
  <c r="L71" i="70"/>
  <c r="N71" i="70"/>
  <c r="O71" i="70"/>
  <c r="F67" i="70"/>
  <c r="F68" i="70"/>
  <c r="F69" i="70"/>
  <c r="F70" i="70"/>
  <c r="F71" i="70"/>
  <c r="L18" i="70"/>
  <c r="N18" i="70"/>
  <c r="O18" i="70"/>
  <c r="L19" i="70"/>
  <c r="N19" i="70"/>
  <c r="O19" i="70"/>
  <c r="L20" i="70"/>
  <c r="N20" i="70"/>
  <c r="O20" i="70"/>
  <c r="L21" i="70"/>
  <c r="N21" i="70"/>
  <c r="O21" i="70"/>
  <c r="L22" i="70"/>
  <c r="N22" i="70"/>
  <c r="O22" i="70"/>
  <c r="L23" i="70"/>
  <c r="N23" i="70"/>
  <c r="O23" i="70"/>
  <c r="L24" i="70"/>
  <c r="N24" i="70"/>
  <c r="O24" i="70"/>
  <c r="F18" i="70"/>
  <c r="F19" i="70"/>
  <c r="F20" i="70"/>
  <c r="F21" i="70"/>
  <c r="F22" i="70"/>
  <c r="F23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O55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70" i="70"/>
  <c r="P68" i="70"/>
  <c r="P23" i="70"/>
  <c r="P20" i="70"/>
  <c r="P18" i="70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71" i="70"/>
  <c r="P69" i="70"/>
  <c r="P67" i="70"/>
  <c r="P24" i="70"/>
  <c r="P21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22" i="70"/>
  <c r="P87" i="47"/>
  <c r="P83" i="47"/>
  <c r="A19" i="75"/>
  <c r="A63" i="75" s="1"/>
  <c r="A63" i="60"/>
  <c r="A41" i="60"/>
  <c r="A41" i="75" l="1"/>
  <c r="P24" i="75"/>
  <c r="AQ61" i="75"/>
  <c r="N67" i="75"/>
  <c r="AA20" i="75"/>
  <c r="AA21" i="75"/>
  <c r="AA22" i="75"/>
  <c r="AA23" i="75"/>
  <c r="L20" i="75"/>
  <c r="L21" i="75"/>
  <c r="L22" i="75"/>
  <c r="L23" i="75"/>
  <c r="AO20" i="60"/>
  <c r="AO21" i="60"/>
  <c r="AO22" i="60"/>
  <c r="AO23" i="60"/>
  <c r="AO23" i="75" l="1"/>
  <c r="AO22" i="75"/>
  <c r="AO21" i="75"/>
  <c r="AO20" i="75"/>
  <c r="N66" i="75"/>
  <c r="N65" i="75"/>
  <c r="AQ51" i="75"/>
  <c r="N20" i="75"/>
  <c r="N64" i="75"/>
  <c r="AQ7" i="60"/>
  <c r="AQ63" i="75" l="1"/>
  <c r="H32" i="66"/>
  <c r="I32" i="66"/>
  <c r="AQ19" i="60" l="1"/>
  <c r="N54" i="48" l="1"/>
  <c r="O54" i="48"/>
  <c r="L54" i="48"/>
  <c r="F54" i="48"/>
  <c r="P54" i="48" l="1"/>
  <c r="X67" i="75" l="1"/>
  <c r="W67" i="75"/>
  <c r="V67" i="75"/>
  <c r="U67" i="75"/>
  <c r="T67" i="75"/>
  <c r="S67" i="75"/>
  <c r="R67" i="75"/>
  <c r="Q67" i="75"/>
  <c r="I67" i="75"/>
  <c r="H67" i="75"/>
  <c r="G67" i="75"/>
  <c r="F67" i="75"/>
  <c r="E67" i="75"/>
  <c r="D67" i="75"/>
  <c r="C67" i="75"/>
  <c r="B67" i="75"/>
  <c r="X66" i="75"/>
  <c r="W66" i="75"/>
  <c r="V66" i="75"/>
  <c r="U66" i="75"/>
  <c r="T66" i="75"/>
  <c r="S66" i="75"/>
  <c r="R66" i="75"/>
  <c r="Q66" i="75"/>
  <c r="I66" i="75"/>
  <c r="H66" i="75"/>
  <c r="G66" i="75"/>
  <c r="F66" i="75"/>
  <c r="E66" i="75"/>
  <c r="D66" i="75"/>
  <c r="C66" i="75"/>
  <c r="B66" i="75"/>
  <c r="X65" i="75"/>
  <c r="W65" i="75"/>
  <c r="V65" i="75"/>
  <c r="U65" i="75"/>
  <c r="T65" i="75"/>
  <c r="S65" i="75"/>
  <c r="R65" i="75"/>
  <c r="Q65" i="75"/>
  <c r="I65" i="75"/>
  <c r="H65" i="75"/>
  <c r="G65" i="75"/>
  <c r="F65" i="75"/>
  <c r="E65" i="75"/>
  <c r="D65" i="75"/>
  <c r="C65" i="75"/>
  <c r="B65" i="75"/>
  <c r="X64" i="75"/>
  <c r="W64" i="75"/>
  <c r="V64" i="75"/>
  <c r="U64" i="75"/>
  <c r="T64" i="75"/>
  <c r="S64" i="75"/>
  <c r="R64" i="75"/>
  <c r="Q64" i="75"/>
  <c r="I64" i="75"/>
  <c r="H64" i="75"/>
  <c r="G64" i="75"/>
  <c r="F64" i="75"/>
  <c r="E64" i="75"/>
  <c r="D64" i="75"/>
  <c r="C64" i="75"/>
  <c r="B64" i="75"/>
  <c r="AL62" i="75"/>
  <c r="AK62" i="75"/>
  <c r="AJ62" i="75"/>
  <c r="AI62" i="75"/>
  <c r="AH62" i="75"/>
  <c r="AG62" i="75"/>
  <c r="AF62" i="75"/>
  <c r="AE62" i="75"/>
  <c r="AL61" i="75"/>
  <c r="AK61" i="75"/>
  <c r="AJ61" i="75"/>
  <c r="AI61" i="75"/>
  <c r="AH61" i="75"/>
  <c r="AG61" i="75"/>
  <c r="AF61" i="75"/>
  <c r="AE61" i="75"/>
  <c r="AL60" i="75"/>
  <c r="AK60" i="75"/>
  <c r="AJ60" i="75"/>
  <c r="AI60" i="75"/>
  <c r="AH60" i="75"/>
  <c r="AG60" i="75"/>
  <c r="AF60" i="75"/>
  <c r="AE60" i="75"/>
  <c r="AL59" i="75"/>
  <c r="AK59" i="75"/>
  <c r="AJ59" i="75"/>
  <c r="AI59" i="75"/>
  <c r="AH59" i="75"/>
  <c r="AG59" i="75"/>
  <c r="AF59" i="75"/>
  <c r="AE59" i="75"/>
  <c r="AL58" i="75"/>
  <c r="AK58" i="75"/>
  <c r="AJ58" i="75"/>
  <c r="AI58" i="75"/>
  <c r="AH58" i="75"/>
  <c r="AG58" i="75"/>
  <c r="AF58" i="75"/>
  <c r="AE58" i="75"/>
  <c r="AL57" i="75"/>
  <c r="AK57" i="75"/>
  <c r="AJ57" i="75"/>
  <c r="AI57" i="75"/>
  <c r="AH57" i="75"/>
  <c r="AG57" i="75"/>
  <c r="AF57" i="75"/>
  <c r="AE57" i="75"/>
  <c r="AL56" i="75"/>
  <c r="AK56" i="75"/>
  <c r="AJ56" i="75"/>
  <c r="AI56" i="75"/>
  <c r="AH56" i="75"/>
  <c r="AG56" i="75"/>
  <c r="AF56" i="75"/>
  <c r="AE56" i="75"/>
  <c r="AL55" i="75"/>
  <c r="AK55" i="75"/>
  <c r="AJ55" i="75"/>
  <c r="AI55" i="75"/>
  <c r="AH55" i="75"/>
  <c r="AG55" i="75"/>
  <c r="AF55" i="75"/>
  <c r="AE55" i="75"/>
  <c r="AL54" i="75"/>
  <c r="AK54" i="75"/>
  <c r="AJ54" i="75"/>
  <c r="AI54" i="75"/>
  <c r="AH54" i="75"/>
  <c r="AG54" i="75"/>
  <c r="AF54" i="75"/>
  <c r="AE54" i="75"/>
  <c r="AL53" i="75"/>
  <c r="AK53" i="75"/>
  <c r="AJ53" i="75"/>
  <c r="AI53" i="75"/>
  <c r="AH53" i="75"/>
  <c r="AG53" i="75"/>
  <c r="AF53" i="75"/>
  <c r="AE53" i="75"/>
  <c r="AL52" i="75"/>
  <c r="AK52" i="75"/>
  <c r="AJ52" i="75"/>
  <c r="AI52" i="75"/>
  <c r="AH52" i="75"/>
  <c r="AG52" i="75"/>
  <c r="AF52" i="75"/>
  <c r="AE52" i="75"/>
  <c r="AL51" i="75"/>
  <c r="AK51" i="75"/>
  <c r="AJ51" i="75"/>
  <c r="AI51" i="75"/>
  <c r="AH51" i="75"/>
  <c r="AG51" i="75"/>
  <c r="AF51" i="75"/>
  <c r="AE51" i="75"/>
  <c r="AB45" i="75"/>
  <c r="AC45" i="75" s="1"/>
  <c r="X45" i="75"/>
  <c r="W45" i="75"/>
  <c r="V45" i="75"/>
  <c r="U45" i="75"/>
  <c r="T45" i="75"/>
  <c r="S45" i="75"/>
  <c r="R45" i="75"/>
  <c r="Q45" i="75"/>
  <c r="M45" i="75"/>
  <c r="N45" i="75" s="1"/>
  <c r="I45" i="75"/>
  <c r="H45" i="75"/>
  <c r="G45" i="75"/>
  <c r="F45" i="75"/>
  <c r="E45" i="75"/>
  <c r="D45" i="75"/>
  <c r="C45" i="75"/>
  <c r="B45" i="75"/>
  <c r="AB44" i="75"/>
  <c r="AC44" i="75" s="1"/>
  <c r="X44" i="75"/>
  <c r="W44" i="75"/>
  <c r="V44" i="75"/>
  <c r="U44" i="75"/>
  <c r="T44" i="75"/>
  <c r="S44" i="75"/>
  <c r="R44" i="75"/>
  <c r="Q44" i="75"/>
  <c r="M44" i="75"/>
  <c r="I44" i="75"/>
  <c r="H44" i="75"/>
  <c r="G44" i="75"/>
  <c r="F44" i="75"/>
  <c r="E44" i="75"/>
  <c r="D44" i="75"/>
  <c r="C44" i="75"/>
  <c r="B44" i="75"/>
  <c r="AB43" i="75"/>
  <c r="AC43" i="75" s="1"/>
  <c r="X43" i="75"/>
  <c r="W43" i="75"/>
  <c r="V43" i="75"/>
  <c r="U43" i="75"/>
  <c r="T43" i="75"/>
  <c r="S43" i="75"/>
  <c r="R43" i="75"/>
  <c r="Q43" i="75"/>
  <c r="M43" i="75"/>
  <c r="I43" i="75"/>
  <c r="H43" i="75"/>
  <c r="G43" i="75"/>
  <c r="F43" i="75"/>
  <c r="E43" i="75"/>
  <c r="D43" i="75"/>
  <c r="C43" i="75"/>
  <c r="B43" i="75"/>
  <c r="AB42" i="75"/>
  <c r="AC42" i="75" s="1"/>
  <c r="X42" i="75"/>
  <c r="W42" i="75"/>
  <c r="V42" i="75"/>
  <c r="U42" i="75"/>
  <c r="T42" i="75"/>
  <c r="S42" i="75"/>
  <c r="R42" i="75"/>
  <c r="Q42" i="75"/>
  <c r="M42" i="75"/>
  <c r="I42" i="75"/>
  <c r="H42" i="75"/>
  <c r="G42" i="75"/>
  <c r="F42" i="75"/>
  <c r="E42" i="75"/>
  <c r="D42" i="75"/>
  <c r="C42" i="75"/>
  <c r="B42" i="75"/>
  <c r="AQ40" i="75"/>
  <c r="AL40" i="75"/>
  <c r="AK40" i="75"/>
  <c r="AJ40" i="75"/>
  <c r="AI40" i="75"/>
  <c r="AH40" i="75"/>
  <c r="AG40" i="75"/>
  <c r="AF40" i="75"/>
  <c r="AE40" i="75"/>
  <c r="AQ39" i="75"/>
  <c r="AL39" i="75"/>
  <c r="AK39" i="75"/>
  <c r="AJ39" i="75"/>
  <c r="AI39" i="75"/>
  <c r="AH39" i="75"/>
  <c r="AG39" i="75"/>
  <c r="AF39" i="75"/>
  <c r="AE39" i="75"/>
  <c r="AQ38" i="75"/>
  <c r="AL38" i="75"/>
  <c r="AK38" i="75"/>
  <c r="AJ38" i="75"/>
  <c r="AI38" i="75"/>
  <c r="AH38" i="75"/>
  <c r="AG38" i="75"/>
  <c r="AF38" i="75"/>
  <c r="AE38" i="75"/>
  <c r="AQ37" i="75"/>
  <c r="AL37" i="75"/>
  <c r="AK37" i="75"/>
  <c r="AJ37" i="75"/>
  <c r="AI37" i="75"/>
  <c r="AH37" i="75"/>
  <c r="AG37" i="75"/>
  <c r="AF37" i="75"/>
  <c r="AE37" i="75"/>
  <c r="AQ36" i="75"/>
  <c r="AL36" i="75"/>
  <c r="AK36" i="75"/>
  <c r="AJ36" i="75"/>
  <c r="AI36" i="75"/>
  <c r="AH36" i="75"/>
  <c r="AG36" i="75"/>
  <c r="AF36" i="75"/>
  <c r="AE36" i="75"/>
  <c r="AQ35" i="75"/>
  <c r="AL35" i="75"/>
  <c r="AK35" i="75"/>
  <c r="AJ35" i="75"/>
  <c r="AI35" i="75"/>
  <c r="AH35" i="75"/>
  <c r="AG35" i="75"/>
  <c r="AF35" i="75"/>
  <c r="AE35" i="75"/>
  <c r="AL34" i="75"/>
  <c r="AK34" i="75"/>
  <c r="AJ34" i="75"/>
  <c r="AI34" i="75"/>
  <c r="AH34" i="75"/>
  <c r="AG34" i="75"/>
  <c r="AF34" i="75"/>
  <c r="AE34" i="75"/>
  <c r="AL33" i="75"/>
  <c r="AK33" i="75"/>
  <c r="AJ33" i="75"/>
  <c r="AI33" i="75"/>
  <c r="AH33" i="75"/>
  <c r="AG33" i="75"/>
  <c r="AF33" i="75"/>
  <c r="AE33" i="75"/>
  <c r="AL32" i="75"/>
  <c r="AK32" i="75"/>
  <c r="AJ32" i="75"/>
  <c r="AI32" i="75"/>
  <c r="AH32" i="75"/>
  <c r="AG32" i="75"/>
  <c r="AF32" i="75"/>
  <c r="AE32" i="75"/>
  <c r="AL31" i="75"/>
  <c r="AK31" i="75"/>
  <c r="AJ31" i="75"/>
  <c r="AI31" i="75"/>
  <c r="AH31" i="75"/>
  <c r="AG31" i="75"/>
  <c r="AF31" i="75"/>
  <c r="AE31" i="75"/>
  <c r="AL30" i="75"/>
  <c r="AK30" i="75"/>
  <c r="AJ30" i="75"/>
  <c r="AI30" i="75"/>
  <c r="AH30" i="75"/>
  <c r="AG30" i="75"/>
  <c r="AF30" i="75"/>
  <c r="AE30" i="75"/>
  <c r="AQ29" i="75"/>
  <c r="AL29" i="75"/>
  <c r="AK29" i="75"/>
  <c r="AJ29" i="75"/>
  <c r="AI29" i="75"/>
  <c r="AH29" i="75"/>
  <c r="AG29" i="75"/>
  <c r="AF29" i="75"/>
  <c r="AE29" i="75"/>
  <c r="N26" i="75"/>
  <c r="AB23" i="75"/>
  <c r="AC23" i="75" s="1"/>
  <c r="X23" i="75"/>
  <c r="W23" i="75"/>
  <c r="V23" i="75"/>
  <c r="U23" i="75"/>
  <c r="T23" i="75"/>
  <c r="S23" i="75"/>
  <c r="R23" i="75"/>
  <c r="Q23" i="75"/>
  <c r="M23" i="75"/>
  <c r="N23" i="75" s="1"/>
  <c r="I23" i="75"/>
  <c r="H23" i="75"/>
  <c r="G23" i="75"/>
  <c r="F23" i="75"/>
  <c r="E23" i="75"/>
  <c r="D23" i="75"/>
  <c r="C23" i="75"/>
  <c r="B23" i="75"/>
  <c r="AB22" i="75"/>
  <c r="AC22" i="75" s="1"/>
  <c r="X22" i="75"/>
  <c r="W22" i="75"/>
  <c r="V22" i="75"/>
  <c r="U22" i="75"/>
  <c r="T22" i="75"/>
  <c r="S22" i="75"/>
  <c r="R22" i="75"/>
  <c r="Q22" i="75"/>
  <c r="M22" i="75"/>
  <c r="I22" i="75"/>
  <c r="H22" i="75"/>
  <c r="G22" i="75"/>
  <c r="F22" i="75"/>
  <c r="E22" i="75"/>
  <c r="D22" i="75"/>
  <c r="C22" i="75"/>
  <c r="B22" i="75"/>
  <c r="AB21" i="75"/>
  <c r="X21" i="75"/>
  <c r="W21" i="75"/>
  <c r="V21" i="75"/>
  <c r="U21" i="75"/>
  <c r="T21" i="75"/>
  <c r="S21" i="75"/>
  <c r="R21" i="75"/>
  <c r="Q21" i="75"/>
  <c r="I21" i="75"/>
  <c r="H21" i="75"/>
  <c r="G21" i="75"/>
  <c r="F21" i="75"/>
  <c r="E21" i="75"/>
  <c r="D21" i="75"/>
  <c r="C21" i="75"/>
  <c r="B21" i="75"/>
  <c r="AB20" i="75"/>
  <c r="AP20" i="75" s="1"/>
  <c r="AQ20" i="75" s="1"/>
  <c r="X20" i="75"/>
  <c r="W20" i="75"/>
  <c r="V20" i="75"/>
  <c r="U20" i="75"/>
  <c r="T20" i="75"/>
  <c r="S20" i="75"/>
  <c r="R20" i="75"/>
  <c r="Q20" i="75"/>
  <c r="I20" i="75"/>
  <c r="H20" i="75"/>
  <c r="G20" i="75"/>
  <c r="F20" i="75"/>
  <c r="E20" i="75"/>
  <c r="D20" i="75"/>
  <c r="C20" i="75"/>
  <c r="B20" i="75"/>
  <c r="AL18" i="75"/>
  <c r="AK18" i="75"/>
  <c r="AJ18" i="75"/>
  <c r="AI18" i="75"/>
  <c r="AH18" i="75"/>
  <c r="AG18" i="75"/>
  <c r="AF18" i="75"/>
  <c r="AE18" i="75"/>
  <c r="AL17" i="75"/>
  <c r="AK17" i="75"/>
  <c r="AJ17" i="75"/>
  <c r="AI17" i="75"/>
  <c r="AH17" i="75"/>
  <c r="AG17" i="75"/>
  <c r="AF17" i="75"/>
  <c r="AE17" i="75"/>
  <c r="AL16" i="75"/>
  <c r="AK16" i="75"/>
  <c r="AJ16" i="75"/>
  <c r="AI16" i="75"/>
  <c r="AH16" i="75"/>
  <c r="AG16" i="75"/>
  <c r="AF16" i="75"/>
  <c r="AE16" i="75"/>
  <c r="AL15" i="75"/>
  <c r="AK15" i="75"/>
  <c r="AJ15" i="75"/>
  <c r="AI15" i="75"/>
  <c r="AH15" i="75"/>
  <c r="AG15" i="75"/>
  <c r="AF15" i="75"/>
  <c r="AE15" i="75"/>
  <c r="AL14" i="75"/>
  <c r="AK14" i="75"/>
  <c r="AJ14" i="75"/>
  <c r="AI14" i="75"/>
  <c r="AH14" i="75"/>
  <c r="AG14" i="75"/>
  <c r="AF14" i="75"/>
  <c r="AE14" i="75"/>
  <c r="AL13" i="75"/>
  <c r="AK13" i="75"/>
  <c r="AJ13" i="75"/>
  <c r="AI13" i="75"/>
  <c r="AH13" i="75"/>
  <c r="AG13" i="75"/>
  <c r="AF13" i="75"/>
  <c r="AE13" i="75"/>
  <c r="AL12" i="75"/>
  <c r="AK12" i="75"/>
  <c r="AJ12" i="75"/>
  <c r="AI12" i="75"/>
  <c r="AH12" i="75"/>
  <c r="AG12" i="75"/>
  <c r="AF12" i="75"/>
  <c r="AE12" i="75"/>
  <c r="AL11" i="75"/>
  <c r="AK11" i="75"/>
  <c r="AJ11" i="75"/>
  <c r="AI11" i="75"/>
  <c r="AH11" i="75"/>
  <c r="AG11" i="75"/>
  <c r="AF11" i="75"/>
  <c r="AE11" i="75"/>
  <c r="AL10" i="75"/>
  <c r="AK10" i="75"/>
  <c r="AJ10" i="75"/>
  <c r="AI10" i="75"/>
  <c r="AH10" i="75"/>
  <c r="AG10" i="75"/>
  <c r="AF10" i="75"/>
  <c r="AE10" i="75"/>
  <c r="AL9" i="75"/>
  <c r="AK9" i="75"/>
  <c r="AJ9" i="75"/>
  <c r="AI9" i="75"/>
  <c r="AH9" i="75"/>
  <c r="AG9" i="75"/>
  <c r="AF9" i="75"/>
  <c r="AE9" i="75"/>
  <c r="AL8" i="75"/>
  <c r="AK8" i="75"/>
  <c r="AJ8" i="75"/>
  <c r="AI8" i="75"/>
  <c r="AH8" i="75"/>
  <c r="AG8" i="75"/>
  <c r="AF8" i="75"/>
  <c r="AE8" i="75"/>
  <c r="AQ7" i="75"/>
  <c r="AL7" i="75"/>
  <c r="AK7" i="75"/>
  <c r="AJ7" i="75"/>
  <c r="AI7" i="75"/>
  <c r="AH7" i="75"/>
  <c r="AG7" i="75"/>
  <c r="AF7" i="75"/>
  <c r="AE7" i="75"/>
  <c r="AP42" i="75" l="1"/>
  <c r="AQ42" i="75" s="1"/>
  <c r="N42" i="75"/>
  <c r="N43" i="75"/>
  <c r="N44" i="75"/>
  <c r="AQ44" i="75"/>
  <c r="AF45" i="75"/>
  <c r="AF44" i="75"/>
  <c r="AE44" i="75"/>
  <c r="AG44" i="75"/>
  <c r="AC21" i="75"/>
  <c r="AC20" i="75"/>
  <c r="N22" i="75"/>
  <c r="AC67" i="75"/>
  <c r="AQ67" i="75"/>
  <c r="AC66" i="75"/>
  <c r="AG23" i="75"/>
  <c r="AI23" i="75"/>
  <c r="AK23" i="75"/>
  <c r="AF65" i="75"/>
  <c r="AH65" i="75"/>
  <c r="AJ65" i="75"/>
  <c r="AL65" i="75"/>
  <c r="AF66" i="75"/>
  <c r="AH66" i="75"/>
  <c r="AJ66" i="75"/>
  <c r="AL66" i="75"/>
  <c r="AC64" i="75"/>
  <c r="AI44" i="75"/>
  <c r="AK44" i="75"/>
  <c r="AF19" i="75"/>
  <c r="AH19" i="75"/>
  <c r="AJ19" i="75"/>
  <c r="AL19" i="75"/>
  <c r="AE20" i="75"/>
  <c r="AG20" i="75"/>
  <c r="AI20" i="75"/>
  <c r="AK20" i="75"/>
  <c r="AE23" i="75"/>
  <c r="AF43" i="75"/>
  <c r="AH43" i="75"/>
  <c r="AJ43" i="75"/>
  <c r="AL43" i="75"/>
  <c r="AI63" i="75"/>
  <c r="AF63" i="75"/>
  <c r="AH63" i="75"/>
  <c r="AJ63" i="75"/>
  <c r="AL63" i="75"/>
  <c r="AH23" i="75"/>
  <c r="AJ23" i="75"/>
  <c r="AL23" i="75"/>
  <c r="AF21" i="75"/>
  <c r="AH21" i="75"/>
  <c r="AJ21" i="75"/>
  <c r="AL21" i="75"/>
  <c r="AF22" i="75"/>
  <c r="AH22" i="75"/>
  <c r="AJ22" i="75"/>
  <c r="AL22" i="75"/>
  <c r="AF41" i="75"/>
  <c r="AH41" i="75"/>
  <c r="AJ41" i="75"/>
  <c r="AL41" i="75"/>
  <c r="AF42" i="75"/>
  <c r="AE42" i="75"/>
  <c r="AG42" i="75"/>
  <c r="AI42" i="75"/>
  <c r="AK42" i="75"/>
  <c r="AJ45" i="75"/>
  <c r="AE64" i="75"/>
  <c r="AI64" i="75"/>
  <c r="AE67" i="75"/>
  <c r="AI67" i="75"/>
  <c r="AE19" i="75"/>
  <c r="AG19" i="75"/>
  <c r="AI19" i="75"/>
  <c r="AK19" i="75"/>
  <c r="AF20" i="75"/>
  <c r="AH20" i="75"/>
  <c r="AJ20" i="75"/>
  <c r="AL20" i="75"/>
  <c r="AE21" i="75"/>
  <c r="AG21" i="75"/>
  <c r="AI21" i="75"/>
  <c r="AK21" i="75"/>
  <c r="AJ42" i="75"/>
  <c r="AJ44" i="75"/>
  <c r="AE45" i="75"/>
  <c r="AG45" i="75"/>
  <c r="AI45" i="75"/>
  <c r="AK45" i="75"/>
  <c r="AQ45" i="75"/>
  <c r="AI65" i="75"/>
  <c r="AE22" i="75"/>
  <c r="AG22" i="75"/>
  <c r="AI22" i="75"/>
  <c r="AK22" i="75"/>
  <c r="AF23" i="75"/>
  <c r="AE41" i="75"/>
  <c r="AG41" i="75"/>
  <c r="AI41" i="75"/>
  <c r="AK41" i="75"/>
  <c r="AQ41" i="75"/>
  <c r="AH42" i="75"/>
  <c r="AL42" i="75"/>
  <c r="AE43" i="75"/>
  <c r="AG43" i="75"/>
  <c r="AI43" i="75"/>
  <c r="AK43" i="75"/>
  <c r="AH44" i="75"/>
  <c r="AL44" i="75"/>
  <c r="AH45" i="75"/>
  <c r="AL45" i="75"/>
  <c r="AE63" i="75"/>
  <c r="AF64" i="75"/>
  <c r="AH64" i="75"/>
  <c r="AJ64" i="75"/>
  <c r="AL64" i="75"/>
  <c r="AE65" i="75"/>
  <c r="AE66" i="75"/>
  <c r="AI66" i="75"/>
  <c r="AF67" i="75"/>
  <c r="AH67" i="75"/>
  <c r="AJ67" i="75"/>
  <c r="AL67" i="75"/>
  <c r="N48" i="75"/>
  <c r="AG64" i="75"/>
  <c r="AK64" i="75"/>
  <c r="AG66" i="75"/>
  <c r="AK66" i="75"/>
  <c r="AQ23" i="75"/>
  <c r="AG63" i="75"/>
  <c r="AK63" i="75"/>
  <c r="AG65" i="75"/>
  <c r="AK65" i="75"/>
  <c r="AG67" i="75"/>
  <c r="AK67" i="75"/>
  <c r="AQ19" i="75" l="1"/>
  <c r="AC48" i="75"/>
  <c r="I61" i="3" l="1"/>
  <c r="B95" i="47" l="1"/>
  <c r="C95" i="47"/>
  <c r="I95" i="46"/>
  <c r="K95" i="46" s="1"/>
  <c r="H95" i="46"/>
  <c r="H61" i="3" l="1"/>
  <c r="K88" i="47" l="1"/>
  <c r="B83" i="70" l="1"/>
  <c r="C83" i="70"/>
  <c r="L57" i="46"/>
  <c r="N57" i="46"/>
  <c r="O57" i="46"/>
  <c r="L58" i="46"/>
  <c r="N58" i="46"/>
  <c r="O58" i="46"/>
  <c r="F57" i="46"/>
  <c r="F58" i="46"/>
  <c r="O94" i="36"/>
  <c r="P94" i="36" s="1"/>
  <c r="F83" i="70" l="1"/>
  <c r="P58" i="46"/>
  <c r="P57" i="46"/>
  <c r="M20" i="60" l="1"/>
  <c r="N94" i="68"/>
  <c r="O94" i="68"/>
  <c r="L94" i="68"/>
  <c r="F94" i="68"/>
  <c r="N20" i="60" l="1"/>
  <c r="P94" i="68"/>
  <c r="N43" i="47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N51" i="47"/>
  <c r="O51" i="47"/>
  <c r="N52" i="47"/>
  <c r="O52" i="47"/>
  <c r="N53" i="47"/>
  <c r="O53" i="47"/>
  <c r="N54" i="47"/>
  <c r="O54" i="47"/>
  <c r="L44" i="47"/>
  <c r="L45" i="47"/>
  <c r="L46" i="47"/>
  <c r="L47" i="47"/>
  <c r="L48" i="47"/>
  <c r="L50" i="47"/>
  <c r="L51" i="47"/>
  <c r="L52" i="47"/>
  <c r="L53" i="47"/>
  <c r="L54" i="47"/>
  <c r="F44" i="47"/>
  <c r="F45" i="47"/>
  <c r="F46" i="47"/>
  <c r="F47" i="47"/>
  <c r="F48" i="47"/>
  <c r="F50" i="47"/>
  <c r="F51" i="47"/>
  <c r="F52" i="47"/>
  <c r="F53" i="47"/>
  <c r="F54" i="47"/>
  <c r="N30" i="47"/>
  <c r="O30" i="47"/>
  <c r="L30" i="47"/>
  <c r="F30" i="47"/>
  <c r="L94" i="46"/>
  <c r="N94" i="46"/>
  <c r="O94" i="46"/>
  <c r="F94" i="46"/>
  <c r="P45" i="47" l="1"/>
  <c r="P53" i="47"/>
  <c r="P47" i="47"/>
  <c r="P46" i="47"/>
  <c r="P54" i="47"/>
  <c r="P30" i="47"/>
  <c r="P51" i="47"/>
  <c r="P50" i="47"/>
  <c r="P43" i="47"/>
  <c r="P52" i="47"/>
  <c r="P48" i="47"/>
  <c r="P44" i="47"/>
  <c r="P94" i="46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L66" i="70"/>
  <c r="N66" i="70"/>
  <c r="O66" i="70"/>
  <c r="F66" i="70"/>
  <c r="N82" i="68"/>
  <c r="O82" i="68"/>
  <c r="L83" i="68"/>
  <c r="N83" i="68"/>
  <c r="O83" i="68"/>
  <c r="C61" i="68"/>
  <c r="B61" i="68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66" i="70"/>
  <c r="P83" i="68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P82" i="68"/>
  <c r="L61" i="68"/>
  <c r="P79" i="47"/>
  <c r="P78" i="47"/>
  <c r="P80" i="47"/>
  <c r="P81" i="46"/>
  <c r="P80" i="46"/>
  <c r="P78" i="46"/>
  <c r="AQ62" i="60"/>
  <c r="AQ51" i="60"/>
  <c r="AL51" i="60"/>
  <c r="AL52" i="60"/>
  <c r="AL53" i="60"/>
  <c r="AL54" i="60"/>
  <c r="AL55" i="60"/>
  <c r="AL56" i="60"/>
  <c r="AL57" i="60"/>
  <c r="AL58" i="60"/>
  <c r="AL59" i="60"/>
  <c r="AL60" i="60"/>
  <c r="AL61" i="60"/>
  <c r="AL62" i="60"/>
  <c r="AB64" i="60"/>
  <c r="AP64" i="60" s="1"/>
  <c r="AQ64" i="60" s="1"/>
  <c r="X64" i="60"/>
  <c r="X65" i="60"/>
  <c r="X66" i="60"/>
  <c r="X67" i="60"/>
  <c r="N64" i="60"/>
  <c r="I64" i="60"/>
  <c r="I65" i="60"/>
  <c r="I66" i="60"/>
  <c r="I67" i="60"/>
  <c r="AQ39" i="60"/>
  <c r="AQ40" i="60"/>
  <c r="AQ29" i="60"/>
  <c r="AL29" i="60"/>
  <c r="AL30" i="60"/>
  <c r="AL31" i="60"/>
  <c r="AL32" i="60"/>
  <c r="AL33" i="60"/>
  <c r="AL34" i="60"/>
  <c r="AL35" i="60"/>
  <c r="AL36" i="60"/>
  <c r="AL37" i="60"/>
  <c r="AL38" i="60"/>
  <c r="AL39" i="60"/>
  <c r="AL40" i="60"/>
  <c r="AC42" i="60"/>
  <c r="X42" i="60"/>
  <c r="X43" i="60"/>
  <c r="X44" i="60"/>
  <c r="X45" i="60"/>
  <c r="M42" i="60"/>
  <c r="AP42" i="60" s="1"/>
  <c r="AQ42" i="60" s="1"/>
  <c r="I42" i="60"/>
  <c r="I43" i="60"/>
  <c r="I44" i="60"/>
  <c r="I45" i="60"/>
  <c r="AL7" i="60"/>
  <c r="AL8" i="60"/>
  <c r="AL9" i="60"/>
  <c r="AL10" i="60"/>
  <c r="AL11" i="60"/>
  <c r="AL12" i="60"/>
  <c r="AL13" i="60"/>
  <c r="AL14" i="60"/>
  <c r="AL15" i="60"/>
  <c r="AL16" i="60"/>
  <c r="AL17" i="60"/>
  <c r="AL18" i="60"/>
  <c r="AB20" i="60"/>
  <c r="AP20" i="60" s="1"/>
  <c r="AQ20" i="60" s="1"/>
  <c r="X20" i="60"/>
  <c r="X21" i="60"/>
  <c r="X22" i="60"/>
  <c r="X23" i="60"/>
  <c r="I20" i="60"/>
  <c r="I21" i="60"/>
  <c r="I22" i="60"/>
  <c r="I23" i="60"/>
  <c r="AL63" i="60"/>
  <c r="AL41" i="60"/>
  <c r="AL19" i="60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M15" i="74" s="1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G15" i="73" s="1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Q14" i="72"/>
  <c r="O14" i="72"/>
  <c r="N14" i="72"/>
  <c r="M14" i="72"/>
  <c r="I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H15" i="72" s="1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M15" i="73" l="1"/>
  <c r="N15" i="71"/>
  <c r="G15" i="74"/>
  <c r="AC64" i="60"/>
  <c r="N42" i="60"/>
  <c r="AL22" i="60"/>
  <c r="AL20" i="60"/>
  <c r="AC20" i="60"/>
  <c r="AL67" i="60"/>
  <c r="AL65" i="60"/>
  <c r="AL45" i="60"/>
  <c r="AL66" i="60"/>
  <c r="AL43" i="60"/>
  <c r="AL64" i="60"/>
  <c r="O17" i="72"/>
  <c r="P61" i="68"/>
  <c r="AL23" i="60"/>
  <c r="AL21" i="60"/>
  <c r="I16" i="74"/>
  <c r="I18" i="74"/>
  <c r="I16" i="72"/>
  <c r="I18" i="72"/>
  <c r="AL44" i="60"/>
  <c r="AL42" i="60"/>
  <c r="O16" i="73"/>
  <c r="O18" i="73"/>
  <c r="I17" i="73"/>
  <c r="S7" i="74"/>
  <c r="S9" i="74"/>
  <c r="S11" i="74"/>
  <c r="S13" i="74"/>
  <c r="S8" i="72"/>
  <c r="S10" i="72"/>
  <c r="S12" i="72"/>
  <c r="S14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H83" i="70"/>
  <c r="N83" i="70" s="1"/>
  <c r="I83" i="70"/>
  <c r="L83" i="70" l="1"/>
  <c r="O83" i="70"/>
  <c r="P83" i="70" s="1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M22" i="60" l="1"/>
  <c r="N22" i="60" l="1"/>
  <c r="B61" i="70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AJ41" i="60" l="1"/>
  <c r="AF19" i="60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H32" i="36"/>
  <c r="I32" i="36"/>
  <c r="AE41" i="60" l="1"/>
  <c r="AE19" i="60"/>
  <c r="AK41" i="60"/>
  <c r="AI63" i="60"/>
  <c r="AG63" i="60"/>
  <c r="AF41" i="60"/>
  <c r="AE63" i="60"/>
  <c r="AH63" i="60"/>
  <c r="AH19" i="60"/>
  <c r="AI19" i="60"/>
  <c r="AG19" i="60"/>
  <c r="AI41" i="60"/>
  <c r="AG41" i="60"/>
  <c r="AH41" i="60"/>
  <c r="AF63" i="60"/>
  <c r="AK63" i="60"/>
  <c r="AK19" i="60"/>
  <c r="AJ63" i="60"/>
  <c r="AJ19" i="60"/>
  <c r="O84" i="70"/>
  <c r="N84" i="70"/>
  <c r="L84" i="70"/>
  <c r="K84" i="70"/>
  <c r="J84" i="70"/>
  <c r="F84" i="70"/>
  <c r="K82" i="70"/>
  <c r="J82" i="70"/>
  <c r="E82" i="70"/>
  <c r="K81" i="70"/>
  <c r="J81" i="70"/>
  <c r="E81" i="70"/>
  <c r="K80" i="70"/>
  <c r="J80" i="70"/>
  <c r="E80" i="70"/>
  <c r="K79" i="70"/>
  <c r="J79" i="70"/>
  <c r="E79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K69" i="70"/>
  <c r="J69" i="70"/>
  <c r="E69" i="70"/>
  <c r="K68" i="70"/>
  <c r="J68" i="70"/>
  <c r="E68" i="70"/>
  <c r="K67" i="70"/>
  <c r="J67" i="70"/>
  <c r="E67" i="70"/>
  <c r="K66" i="70"/>
  <c r="J66" i="70"/>
  <c r="E66" i="70"/>
  <c r="O65" i="70"/>
  <c r="N65" i="70"/>
  <c r="L65" i="70"/>
  <c r="K65" i="70"/>
  <c r="J65" i="70"/>
  <c r="F65" i="70"/>
  <c r="E65" i="70"/>
  <c r="O64" i="70"/>
  <c r="N64" i="70"/>
  <c r="L64" i="70"/>
  <c r="K64" i="70"/>
  <c r="J64" i="70"/>
  <c r="F64" i="70"/>
  <c r="E64" i="70"/>
  <c r="O63" i="70"/>
  <c r="N63" i="70"/>
  <c r="L63" i="70"/>
  <c r="K63" i="70"/>
  <c r="J63" i="70"/>
  <c r="F63" i="70"/>
  <c r="E63" i="70"/>
  <c r="N61" i="70"/>
  <c r="J61" i="70"/>
  <c r="H61" i="70"/>
  <c r="D61" i="70"/>
  <c r="O57" i="70"/>
  <c r="N57" i="70"/>
  <c r="L57" i="70"/>
  <c r="F57" i="70"/>
  <c r="I56" i="70"/>
  <c r="H56" i="70"/>
  <c r="C56" i="70"/>
  <c r="B56" i="70"/>
  <c r="K55" i="70"/>
  <c r="J55" i="70"/>
  <c r="E55" i="70"/>
  <c r="D55" i="70"/>
  <c r="K54" i="70"/>
  <c r="J54" i="70"/>
  <c r="E54" i="70"/>
  <c r="D54" i="70"/>
  <c r="K53" i="70"/>
  <c r="J53" i="70"/>
  <c r="E53" i="70"/>
  <c r="D53" i="70"/>
  <c r="K52" i="70"/>
  <c r="J52" i="70"/>
  <c r="E52" i="70"/>
  <c r="D52" i="70"/>
  <c r="K51" i="70"/>
  <c r="J51" i="70"/>
  <c r="E51" i="70"/>
  <c r="D51" i="70"/>
  <c r="K50" i="70"/>
  <c r="J50" i="70"/>
  <c r="E50" i="70"/>
  <c r="D50" i="70"/>
  <c r="K49" i="70"/>
  <c r="J49" i="70"/>
  <c r="E49" i="70"/>
  <c r="D49" i="70"/>
  <c r="O48" i="70"/>
  <c r="N48" i="70"/>
  <c r="L48" i="70"/>
  <c r="K48" i="70"/>
  <c r="J48" i="70"/>
  <c r="F48" i="70"/>
  <c r="E48" i="70"/>
  <c r="D48" i="70"/>
  <c r="O47" i="70"/>
  <c r="N47" i="70"/>
  <c r="L47" i="70"/>
  <c r="K47" i="70"/>
  <c r="J47" i="70"/>
  <c r="F47" i="70"/>
  <c r="E47" i="70"/>
  <c r="D47" i="70"/>
  <c r="O46" i="70"/>
  <c r="N46" i="70"/>
  <c r="L46" i="70"/>
  <c r="K46" i="70"/>
  <c r="J46" i="70"/>
  <c r="F46" i="70"/>
  <c r="E46" i="70"/>
  <c r="D46" i="70"/>
  <c r="O45" i="70"/>
  <c r="N45" i="70"/>
  <c r="L45" i="70"/>
  <c r="K45" i="70"/>
  <c r="J45" i="70"/>
  <c r="F45" i="70"/>
  <c r="E45" i="70"/>
  <c r="D45" i="70"/>
  <c r="O44" i="70"/>
  <c r="N44" i="70"/>
  <c r="L44" i="70"/>
  <c r="K44" i="70"/>
  <c r="J44" i="70"/>
  <c r="F44" i="70"/>
  <c r="E44" i="70"/>
  <c r="D44" i="70"/>
  <c r="O43" i="70"/>
  <c r="N43" i="70"/>
  <c r="L43" i="70"/>
  <c r="K43" i="70"/>
  <c r="J43" i="70"/>
  <c r="F43" i="70"/>
  <c r="E43" i="70"/>
  <c r="D43" i="70"/>
  <c r="O42" i="70"/>
  <c r="N42" i="70"/>
  <c r="L42" i="70"/>
  <c r="K42" i="70"/>
  <c r="J42" i="70"/>
  <c r="F42" i="70"/>
  <c r="E42" i="70"/>
  <c r="D42" i="70"/>
  <c r="O41" i="70"/>
  <c r="N41" i="70"/>
  <c r="L41" i="70"/>
  <c r="K41" i="70"/>
  <c r="J41" i="70"/>
  <c r="F41" i="70"/>
  <c r="E41" i="70"/>
  <c r="D41" i="70"/>
  <c r="O40" i="70"/>
  <c r="N40" i="70"/>
  <c r="L40" i="70"/>
  <c r="K40" i="70"/>
  <c r="J40" i="70"/>
  <c r="F40" i="70"/>
  <c r="E40" i="70"/>
  <c r="D40" i="70"/>
  <c r="O39" i="70"/>
  <c r="N39" i="70"/>
  <c r="L39" i="70"/>
  <c r="K39" i="70"/>
  <c r="J39" i="70"/>
  <c r="F39" i="70"/>
  <c r="E39" i="70"/>
  <c r="D39" i="70"/>
  <c r="P37" i="70"/>
  <c r="P61" i="70" s="1"/>
  <c r="N37" i="70"/>
  <c r="J37" i="70"/>
  <c r="H37" i="70"/>
  <c r="D37" i="70"/>
  <c r="B37" i="70"/>
  <c r="O33" i="70"/>
  <c r="N33" i="70"/>
  <c r="L33" i="70"/>
  <c r="F33" i="70"/>
  <c r="I32" i="70"/>
  <c r="H32" i="70"/>
  <c r="E32" i="70"/>
  <c r="K31" i="70"/>
  <c r="J31" i="70"/>
  <c r="E31" i="70"/>
  <c r="D31" i="70"/>
  <c r="K30" i="70"/>
  <c r="J30" i="70"/>
  <c r="E30" i="70"/>
  <c r="D30" i="70"/>
  <c r="K29" i="70"/>
  <c r="J29" i="70"/>
  <c r="E29" i="70"/>
  <c r="D29" i="70"/>
  <c r="K28" i="70"/>
  <c r="J28" i="70"/>
  <c r="E28" i="70"/>
  <c r="D28" i="70"/>
  <c r="K27" i="70"/>
  <c r="J27" i="70"/>
  <c r="E27" i="70"/>
  <c r="D27" i="70"/>
  <c r="K26" i="70"/>
  <c r="J26" i="70"/>
  <c r="E26" i="70"/>
  <c r="D26" i="70"/>
  <c r="K25" i="70"/>
  <c r="J25" i="70"/>
  <c r="E25" i="70"/>
  <c r="D25" i="70"/>
  <c r="K24" i="70"/>
  <c r="J24" i="70"/>
  <c r="E24" i="70"/>
  <c r="D24" i="70"/>
  <c r="K23" i="70"/>
  <c r="J23" i="70"/>
  <c r="E23" i="70"/>
  <c r="D23" i="70"/>
  <c r="K22" i="70"/>
  <c r="J22" i="70"/>
  <c r="E22" i="70"/>
  <c r="D22" i="70"/>
  <c r="K21" i="70"/>
  <c r="J21" i="70"/>
  <c r="E21" i="70"/>
  <c r="D21" i="70"/>
  <c r="K20" i="70"/>
  <c r="J20" i="70"/>
  <c r="E20" i="70"/>
  <c r="D20" i="70"/>
  <c r="K19" i="70"/>
  <c r="J19" i="70"/>
  <c r="E19" i="70"/>
  <c r="D19" i="70"/>
  <c r="K18" i="70"/>
  <c r="J18" i="70"/>
  <c r="E18" i="70"/>
  <c r="D18" i="70"/>
  <c r="O17" i="70"/>
  <c r="N17" i="70"/>
  <c r="L17" i="70"/>
  <c r="K17" i="70"/>
  <c r="J17" i="70"/>
  <c r="F17" i="70"/>
  <c r="E17" i="70"/>
  <c r="D17" i="70"/>
  <c r="O16" i="70"/>
  <c r="N16" i="70"/>
  <c r="L16" i="70"/>
  <c r="K16" i="70"/>
  <c r="J16" i="70"/>
  <c r="F16" i="70"/>
  <c r="E16" i="70"/>
  <c r="D16" i="70"/>
  <c r="O15" i="70"/>
  <c r="N15" i="70"/>
  <c r="L15" i="70"/>
  <c r="K15" i="70"/>
  <c r="J15" i="70"/>
  <c r="F15" i="70"/>
  <c r="E15" i="70"/>
  <c r="D15" i="70"/>
  <c r="O14" i="70"/>
  <c r="N14" i="70"/>
  <c r="L14" i="70"/>
  <c r="K14" i="70"/>
  <c r="J14" i="70"/>
  <c r="F14" i="70"/>
  <c r="E14" i="70"/>
  <c r="D14" i="70"/>
  <c r="O13" i="70"/>
  <c r="N13" i="70"/>
  <c r="L13" i="70"/>
  <c r="K13" i="70"/>
  <c r="J13" i="70"/>
  <c r="F13" i="70"/>
  <c r="E13" i="70"/>
  <c r="D13" i="70"/>
  <c r="O12" i="70"/>
  <c r="N12" i="70"/>
  <c r="L12" i="70"/>
  <c r="K12" i="70"/>
  <c r="J12" i="70"/>
  <c r="F12" i="70"/>
  <c r="E12" i="70"/>
  <c r="D12" i="70"/>
  <c r="O11" i="70"/>
  <c r="N11" i="70"/>
  <c r="L11" i="70"/>
  <c r="K11" i="70"/>
  <c r="J11" i="70"/>
  <c r="F11" i="70"/>
  <c r="E11" i="70"/>
  <c r="D11" i="70"/>
  <c r="O10" i="70"/>
  <c r="N10" i="70"/>
  <c r="L10" i="70"/>
  <c r="K10" i="70"/>
  <c r="J10" i="70"/>
  <c r="F10" i="70"/>
  <c r="E10" i="70"/>
  <c r="D10" i="70"/>
  <c r="O9" i="70"/>
  <c r="N9" i="70"/>
  <c r="L9" i="70"/>
  <c r="K9" i="70"/>
  <c r="J9" i="70"/>
  <c r="F9" i="70"/>
  <c r="E9" i="70"/>
  <c r="D9" i="70"/>
  <c r="O8" i="70"/>
  <c r="N8" i="70"/>
  <c r="L8" i="70"/>
  <c r="K8" i="70"/>
  <c r="J8" i="70"/>
  <c r="F8" i="70"/>
  <c r="E8" i="70"/>
  <c r="D8" i="70"/>
  <c r="O7" i="70"/>
  <c r="N7" i="70"/>
  <c r="L7" i="70"/>
  <c r="K7" i="70"/>
  <c r="J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O80" i="68"/>
  <c r="N80" i="68"/>
  <c r="L80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O56" i="68"/>
  <c r="N56" i="68"/>
  <c r="L56" i="68"/>
  <c r="K56" i="68"/>
  <c r="F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I32" i="68"/>
  <c r="H32" i="68"/>
  <c r="C32" i="68"/>
  <c r="E32" i="68" s="1"/>
  <c r="B32" i="68"/>
  <c r="D32" i="68" s="1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N56" i="70" l="1"/>
  <c r="O56" i="70"/>
  <c r="F56" i="70"/>
  <c r="E33" i="68"/>
  <c r="F55" i="66"/>
  <c r="L56" i="70"/>
  <c r="L55" i="66"/>
  <c r="D83" i="70"/>
  <c r="D84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56" i="70"/>
  <c r="D57" i="70" s="1"/>
  <c r="E56" i="70"/>
  <c r="P63" i="70"/>
  <c r="P65" i="70"/>
  <c r="P33" i="70"/>
  <c r="L95" i="68"/>
  <c r="P33" i="68"/>
  <c r="P39" i="66"/>
  <c r="P41" i="66"/>
  <c r="F32" i="66"/>
  <c r="N8" i="69"/>
  <c r="R7" i="69"/>
  <c r="P84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57" i="70"/>
  <c r="P64" i="70"/>
  <c r="P40" i="70"/>
  <c r="P42" i="70"/>
  <c r="P44" i="70"/>
  <c r="P46" i="70"/>
  <c r="P48" i="70"/>
  <c r="O32" i="70"/>
  <c r="P8" i="70"/>
  <c r="P10" i="70"/>
  <c r="P12" i="70"/>
  <c r="P14" i="70"/>
  <c r="P16" i="70"/>
  <c r="N32" i="70"/>
  <c r="N62" i="70"/>
  <c r="J62" i="70"/>
  <c r="H62" i="70"/>
  <c r="D62" i="70"/>
  <c r="B62" i="70"/>
  <c r="D6" i="70"/>
  <c r="H6" i="70"/>
  <c r="J6" i="70"/>
  <c r="N6" i="70"/>
  <c r="K32" i="70"/>
  <c r="K33" i="70" s="1"/>
  <c r="B38" i="70"/>
  <c r="D38" i="70"/>
  <c r="H38" i="70"/>
  <c r="J38" i="70"/>
  <c r="N38" i="70"/>
  <c r="O62" i="70"/>
  <c r="K62" i="70"/>
  <c r="I62" i="70"/>
  <c r="E62" i="70"/>
  <c r="C62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56" i="70"/>
  <c r="J57" i="70" s="1"/>
  <c r="E83" i="70"/>
  <c r="K83" i="70"/>
  <c r="K56" i="70"/>
  <c r="J83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P80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56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56" i="70" l="1"/>
  <c r="P95" i="68"/>
  <c r="E57" i="70"/>
  <c r="R8" i="67"/>
  <c r="M8" i="69"/>
  <c r="R8" i="65"/>
  <c r="P32" i="70"/>
  <c r="E84" i="70"/>
  <c r="K57" i="70"/>
  <c r="R8" i="69"/>
  <c r="P32" i="68"/>
  <c r="K33" i="68"/>
  <c r="P32" i="66"/>
  <c r="K33" i="66"/>
  <c r="E56" i="66"/>
  <c r="E33" i="66"/>
  <c r="K56" i="66"/>
  <c r="I95" i="48" l="1"/>
  <c r="H95" i="48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AB66" i="60" l="1"/>
  <c r="AB65" i="60"/>
  <c r="N66" i="60"/>
  <c r="V64" i="60"/>
  <c r="W64" i="60"/>
  <c r="V65" i="60"/>
  <c r="W65" i="60"/>
  <c r="V66" i="60"/>
  <c r="W66" i="60"/>
  <c r="V67" i="60"/>
  <c r="W67" i="60"/>
  <c r="AB67" i="60"/>
  <c r="AC67" i="60" s="1"/>
  <c r="G64" i="60"/>
  <c r="H64" i="60"/>
  <c r="G65" i="60"/>
  <c r="H65" i="60"/>
  <c r="G66" i="60"/>
  <c r="H66" i="60"/>
  <c r="G67" i="60"/>
  <c r="H67" i="60"/>
  <c r="N67" i="60"/>
  <c r="AJ51" i="60"/>
  <c r="AK51" i="60"/>
  <c r="AJ52" i="60"/>
  <c r="AK52" i="60"/>
  <c r="AJ53" i="60"/>
  <c r="AK53" i="60"/>
  <c r="AJ54" i="60"/>
  <c r="AK54" i="60"/>
  <c r="AJ55" i="60"/>
  <c r="AK55" i="60"/>
  <c r="AJ56" i="60"/>
  <c r="AK56" i="60"/>
  <c r="AJ57" i="60"/>
  <c r="AK57" i="60"/>
  <c r="AJ58" i="60"/>
  <c r="AK58" i="60"/>
  <c r="AJ59" i="60"/>
  <c r="AK59" i="60"/>
  <c r="AJ60" i="60"/>
  <c r="AK60" i="60"/>
  <c r="AJ61" i="60"/>
  <c r="AK61" i="60"/>
  <c r="AJ62" i="60"/>
  <c r="AK62" i="60"/>
  <c r="AC44" i="60"/>
  <c r="AC43" i="60"/>
  <c r="V42" i="60"/>
  <c r="W42" i="60"/>
  <c r="V43" i="60"/>
  <c r="W43" i="60"/>
  <c r="V44" i="60"/>
  <c r="W44" i="60"/>
  <c r="V45" i="60"/>
  <c r="W45" i="60"/>
  <c r="AC45" i="60"/>
  <c r="M44" i="60"/>
  <c r="M43" i="60"/>
  <c r="G42" i="60"/>
  <c r="H42" i="60"/>
  <c r="G43" i="60"/>
  <c r="H43" i="60"/>
  <c r="G44" i="60"/>
  <c r="H44" i="60"/>
  <c r="G45" i="60"/>
  <c r="H45" i="60"/>
  <c r="M45" i="60"/>
  <c r="N45" i="60" s="1"/>
  <c r="AJ29" i="60"/>
  <c r="AK29" i="60"/>
  <c r="AJ30" i="60"/>
  <c r="AK30" i="60"/>
  <c r="AJ31" i="60"/>
  <c r="AK31" i="60"/>
  <c r="AJ32" i="60"/>
  <c r="AK32" i="60"/>
  <c r="AJ33" i="60"/>
  <c r="AK33" i="60"/>
  <c r="AJ34" i="60"/>
  <c r="AK34" i="60"/>
  <c r="AJ35" i="60"/>
  <c r="AK35" i="60"/>
  <c r="AJ36" i="60"/>
  <c r="AK36" i="60"/>
  <c r="AJ37" i="60"/>
  <c r="AK37" i="60"/>
  <c r="AJ38" i="60"/>
  <c r="AK38" i="60"/>
  <c r="AJ39" i="60"/>
  <c r="AK39" i="60"/>
  <c r="AJ40" i="60"/>
  <c r="AK40" i="60"/>
  <c r="AB23" i="60"/>
  <c r="AC23" i="60" s="1"/>
  <c r="AB22" i="60"/>
  <c r="AB21" i="60"/>
  <c r="V20" i="60"/>
  <c r="W20" i="60"/>
  <c r="V21" i="60"/>
  <c r="W21" i="60"/>
  <c r="V22" i="60"/>
  <c r="W22" i="60"/>
  <c r="V23" i="60"/>
  <c r="W23" i="60"/>
  <c r="M23" i="60"/>
  <c r="M21" i="60"/>
  <c r="AJ7" i="60"/>
  <c r="AK7" i="60"/>
  <c r="AJ8" i="60"/>
  <c r="AK8" i="60"/>
  <c r="AJ9" i="60"/>
  <c r="AK9" i="60"/>
  <c r="AJ10" i="60"/>
  <c r="AK10" i="60"/>
  <c r="AJ11" i="60"/>
  <c r="AK11" i="60"/>
  <c r="AJ12" i="60"/>
  <c r="AK12" i="60"/>
  <c r="AJ13" i="60"/>
  <c r="AK13" i="60"/>
  <c r="AJ14" i="60"/>
  <c r="AK14" i="60"/>
  <c r="AJ15" i="60"/>
  <c r="AK15" i="60"/>
  <c r="AJ16" i="60"/>
  <c r="AK16" i="60"/>
  <c r="AJ17" i="60"/>
  <c r="AK17" i="60"/>
  <c r="AJ18" i="60"/>
  <c r="AK18" i="60"/>
  <c r="AC21" i="60" l="1"/>
  <c r="AC65" i="60"/>
  <c r="AC66" i="60"/>
  <c r="N44" i="60"/>
  <c r="N43" i="60"/>
  <c r="AJ45" i="60"/>
  <c r="AJ44" i="60"/>
  <c r="AJ42" i="60"/>
  <c r="AC22" i="60"/>
  <c r="AQ23" i="60"/>
  <c r="N23" i="60"/>
  <c r="N21" i="60"/>
  <c r="AK65" i="60"/>
  <c r="AK67" i="60"/>
  <c r="AK45" i="60"/>
  <c r="AK44" i="60"/>
  <c r="AK43" i="60"/>
  <c r="AJ64" i="60"/>
  <c r="AQ67" i="60"/>
  <c r="AK42" i="60"/>
  <c r="AK66" i="60"/>
  <c r="AJ43" i="60"/>
  <c r="AJ67" i="60"/>
  <c r="AJ66" i="60"/>
  <c r="AJ65" i="60"/>
  <c r="AK64" i="60"/>
  <c r="G20" i="60"/>
  <c r="AJ20" i="60" s="1"/>
  <c r="G21" i="60"/>
  <c r="AJ21" i="60" s="1"/>
  <c r="G22" i="60"/>
  <c r="AJ22" i="60" s="1"/>
  <c r="G23" i="60"/>
  <c r="AJ23" i="60" s="1"/>
  <c r="U67" i="60"/>
  <c r="T67" i="60"/>
  <c r="S67" i="60"/>
  <c r="R67" i="60"/>
  <c r="Q67" i="60"/>
  <c r="F67" i="60"/>
  <c r="E67" i="60"/>
  <c r="D67" i="60"/>
  <c r="C67" i="60"/>
  <c r="B67" i="60"/>
  <c r="U66" i="60"/>
  <c r="T66" i="60"/>
  <c r="S66" i="60"/>
  <c r="R66" i="60"/>
  <c r="Q66" i="60"/>
  <c r="F66" i="60"/>
  <c r="E66" i="60"/>
  <c r="D66" i="60"/>
  <c r="C66" i="60"/>
  <c r="B66" i="60"/>
  <c r="U65" i="60"/>
  <c r="T65" i="60"/>
  <c r="S65" i="60"/>
  <c r="R65" i="60"/>
  <c r="Q65" i="60"/>
  <c r="F65" i="60"/>
  <c r="E65" i="60"/>
  <c r="D65" i="60"/>
  <c r="C65" i="60"/>
  <c r="B65" i="60"/>
  <c r="U64" i="60"/>
  <c r="T64" i="60"/>
  <c r="S64" i="60"/>
  <c r="R64" i="60"/>
  <c r="Q64" i="60"/>
  <c r="F64" i="60"/>
  <c r="E64" i="60"/>
  <c r="D64" i="60"/>
  <c r="C64" i="60"/>
  <c r="B64" i="60"/>
  <c r="AI62" i="60"/>
  <c r="AH62" i="60"/>
  <c r="AG62" i="60"/>
  <c r="AF62" i="60"/>
  <c r="AE62" i="60"/>
  <c r="AI61" i="60"/>
  <c r="AH61" i="60"/>
  <c r="AG61" i="60"/>
  <c r="AF61" i="60"/>
  <c r="AE61" i="60"/>
  <c r="AI60" i="60"/>
  <c r="AH60" i="60"/>
  <c r="AG60" i="60"/>
  <c r="AF60" i="60"/>
  <c r="AE60" i="60"/>
  <c r="AI59" i="60"/>
  <c r="AH59" i="60"/>
  <c r="AG59" i="60"/>
  <c r="AF59" i="60"/>
  <c r="AE59" i="60"/>
  <c r="AI58" i="60"/>
  <c r="AH58" i="60"/>
  <c r="AG58" i="60"/>
  <c r="AF58" i="60"/>
  <c r="AE58" i="60"/>
  <c r="AI57" i="60"/>
  <c r="AH57" i="60"/>
  <c r="AG57" i="60"/>
  <c r="AF57" i="60"/>
  <c r="AE57" i="60"/>
  <c r="AI56" i="60"/>
  <c r="AH56" i="60"/>
  <c r="AG56" i="60"/>
  <c r="AF56" i="60"/>
  <c r="AE56" i="60"/>
  <c r="AI55" i="60"/>
  <c r="AH55" i="60"/>
  <c r="AG55" i="60"/>
  <c r="AF55" i="60"/>
  <c r="AE55" i="60"/>
  <c r="AI54" i="60"/>
  <c r="AH54" i="60"/>
  <c r="AG54" i="60"/>
  <c r="AF54" i="60"/>
  <c r="AE54" i="60"/>
  <c r="AI53" i="60"/>
  <c r="AH53" i="60"/>
  <c r="AG53" i="60"/>
  <c r="AF53" i="60"/>
  <c r="AE53" i="60"/>
  <c r="AI52" i="60"/>
  <c r="AH52" i="60"/>
  <c r="AG52" i="60"/>
  <c r="AF52" i="60"/>
  <c r="AE52" i="60"/>
  <c r="AI51" i="60"/>
  <c r="AH51" i="60"/>
  <c r="AG51" i="60"/>
  <c r="AF51" i="60"/>
  <c r="AE51" i="60"/>
  <c r="U45" i="60"/>
  <c r="T45" i="60"/>
  <c r="S45" i="60"/>
  <c r="R45" i="60"/>
  <c r="Q45" i="60"/>
  <c r="F45" i="60"/>
  <c r="E45" i="60"/>
  <c r="D45" i="60"/>
  <c r="C45" i="60"/>
  <c r="B45" i="60"/>
  <c r="U44" i="60"/>
  <c r="T44" i="60"/>
  <c r="S44" i="60"/>
  <c r="R44" i="60"/>
  <c r="Q44" i="60"/>
  <c r="F44" i="60"/>
  <c r="E44" i="60"/>
  <c r="D44" i="60"/>
  <c r="C44" i="60"/>
  <c r="B44" i="60"/>
  <c r="U43" i="60"/>
  <c r="T43" i="60"/>
  <c r="S43" i="60"/>
  <c r="R43" i="60"/>
  <c r="Q43" i="60"/>
  <c r="F43" i="60"/>
  <c r="E43" i="60"/>
  <c r="D43" i="60"/>
  <c r="C43" i="60"/>
  <c r="B43" i="60"/>
  <c r="U42" i="60"/>
  <c r="T42" i="60"/>
  <c r="S42" i="60"/>
  <c r="R42" i="60"/>
  <c r="Q42" i="60"/>
  <c r="F42" i="60"/>
  <c r="E42" i="60"/>
  <c r="D42" i="60"/>
  <c r="C42" i="60"/>
  <c r="B42" i="60"/>
  <c r="AI40" i="60"/>
  <c r="AH40" i="60"/>
  <c r="AG40" i="60"/>
  <c r="AF40" i="60"/>
  <c r="AE40" i="60"/>
  <c r="AI39" i="60"/>
  <c r="AH39" i="60"/>
  <c r="AG39" i="60"/>
  <c r="AF39" i="60"/>
  <c r="AE39" i="60"/>
  <c r="AI38" i="60"/>
  <c r="AH38" i="60"/>
  <c r="AG38" i="60"/>
  <c r="AF38" i="60"/>
  <c r="AE38" i="60"/>
  <c r="AI37" i="60"/>
  <c r="AH37" i="60"/>
  <c r="AG37" i="60"/>
  <c r="AF37" i="60"/>
  <c r="AE37" i="60"/>
  <c r="AI36" i="60"/>
  <c r="AH36" i="60"/>
  <c r="AG36" i="60"/>
  <c r="AF36" i="60"/>
  <c r="AE36" i="60"/>
  <c r="AI35" i="60"/>
  <c r="AH35" i="60"/>
  <c r="AG35" i="60"/>
  <c r="AF35" i="60"/>
  <c r="AE35" i="60"/>
  <c r="AI34" i="60"/>
  <c r="AH34" i="60"/>
  <c r="AG34" i="60"/>
  <c r="AF34" i="60"/>
  <c r="AE34" i="60"/>
  <c r="AI33" i="60"/>
  <c r="AH33" i="60"/>
  <c r="AG33" i="60"/>
  <c r="AF33" i="60"/>
  <c r="AE33" i="60"/>
  <c r="AI32" i="60"/>
  <c r="AH32" i="60"/>
  <c r="AG32" i="60"/>
  <c r="AF32" i="60"/>
  <c r="AE32" i="60"/>
  <c r="AI31" i="60"/>
  <c r="AH31" i="60"/>
  <c r="AG31" i="60"/>
  <c r="AF31" i="60"/>
  <c r="AE31" i="60"/>
  <c r="AI30" i="60"/>
  <c r="AH30" i="60"/>
  <c r="AG30" i="60"/>
  <c r="AF30" i="60"/>
  <c r="AE30" i="60"/>
  <c r="AI29" i="60"/>
  <c r="AH29" i="60"/>
  <c r="AG29" i="60"/>
  <c r="AF29" i="60"/>
  <c r="AE29" i="60"/>
  <c r="U23" i="60"/>
  <c r="T23" i="60"/>
  <c r="S23" i="60"/>
  <c r="R23" i="60"/>
  <c r="Q23" i="60"/>
  <c r="H23" i="60"/>
  <c r="AK23" i="60" s="1"/>
  <c r="F23" i="60"/>
  <c r="E23" i="60"/>
  <c r="D23" i="60"/>
  <c r="C23" i="60"/>
  <c r="B23" i="60"/>
  <c r="U22" i="60"/>
  <c r="T22" i="60"/>
  <c r="S22" i="60"/>
  <c r="R22" i="60"/>
  <c r="Q22" i="60"/>
  <c r="H22" i="60"/>
  <c r="AK22" i="60" s="1"/>
  <c r="F22" i="60"/>
  <c r="E22" i="60"/>
  <c r="D22" i="60"/>
  <c r="C22" i="60"/>
  <c r="B22" i="60"/>
  <c r="U21" i="60"/>
  <c r="T21" i="60"/>
  <c r="S21" i="60"/>
  <c r="R21" i="60"/>
  <c r="Q21" i="60"/>
  <c r="H21" i="60"/>
  <c r="AK21" i="60" s="1"/>
  <c r="F21" i="60"/>
  <c r="E21" i="60"/>
  <c r="D21" i="60"/>
  <c r="C21" i="60"/>
  <c r="B21" i="60"/>
  <c r="U20" i="60"/>
  <c r="T20" i="60"/>
  <c r="S20" i="60"/>
  <c r="R20" i="60"/>
  <c r="Q20" i="60"/>
  <c r="H20" i="60"/>
  <c r="AK20" i="60" s="1"/>
  <c r="F20" i="60"/>
  <c r="E20" i="60"/>
  <c r="D20" i="60"/>
  <c r="C20" i="60"/>
  <c r="B20" i="60"/>
  <c r="AI18" i="60"/>
  <c r="AH18" i="60"/>
  <c r="AG18" i="60"/>
  <c r="AF18" i="60"/>
  <c r="AE18" i="60"/>
  <c r="AI17" i="60"/>
  <c r="AH17" i="60"/>
  <c r="AG17" i="60"/>
  <c r="AF17" i="60"/>
  <c r="AE17" i="60"/>
  <c r="AI16" i="60"/>
  <c r="AH16" i="60"/>
  <c r="AG16" i="60"/>
  <c r="AF16" i="60"/>
  <c r="AE16" i="60"/>
  <c r="AI15" i="60"/>
  <c r="AH15" i="60"/>
  <c r="AG15" i="60"/>
  <c r="AF15" i="60"/>
  <c r="AE15" i="60"/>
  <c r="AI14" i="60"/>
  <c r="AH14" i="60"/>
  <c r="AG14" i="60"/>
  <c r="AF14" i="60"/>
  <c r="AE14" i="60"/>
  <c r="AI13" i="60"/>
  <c r="AH13" i="60"/>
  <c r="AG13" i="60"/>
  <c r="AF13" i="60"/>
  <c r="AE13" i="60"/>
  <c r="AI12" i="60"/>
  <c r="AH12" i="60"/>
  <c r="AG12" i="60"/>
  <c r="AF12" i="60"/>
  <c r="AE12" i="60"/>
  <c r="AI11" i="60"/>
  <c r="AH11" i="60"/>
  <c r="AG11" i="60"/>
  <c r="AF11" i="60"/>
  <c r="AE11" i="60"/>
  <c r="AI10" i="60"/>
  <c r="AH10" i="60"/>
  <c r="AG10" i="60"/>
  <c r="AF10" i="60"/>
  <c r="AE10" i="60"/>
  <c r="AI9" i="60"/>
  <c r="AH9" i="60"/>
  <c r="AG9" i="60"/>
  <c r="AF9" i="60"/>
  <c r="AE9" i="60"/>
  <c r="AI8" i="60"/>
  <c r="AH8" i="60"/>
  <c r="AG8" i="60"/>
  <c r="AF8" i="60"/>
  <c r="AE8" i="60"/>
  <c r="AI7" i="60"/>
  <c r="AH7" i="60"/>
  <c r="AG7" i="60"/>
  <c r="AF7" i="60"/>
  <c r="AE7" i="60"/>
  <c r="AF23" i="60" l="1"/>
  <c r="AF21" i="60"/>
  <c r="AE22" i="60"/>
  <c r="AG22" i="60"/>
  <c r="AQ63" i="60"/>
  <c r="AQ41" i="60"/>
  <c r="AF20" i="60"/>
  <c r="AE21" i="60"/>
  <c r="AG21" i="60"/>
  <c r="AF22" i="60"/>
  <c r="AE23" i="60"/>
  <c r="AG23" i="60"/>
  <c r="AE20" i="60"/>
  <c r="AG20" i="60"/>
  <c r="AF64" i="60"/>
  <c r="AF65" i="60"/>
  <c r="AF66" i="60"/>
  <c r="AE67" i="60"/>
  <c r="AG67" i="60"/>
  <c r="AE64" i="60"/>
  <c r="AG64" i="60"/>
  <c r="AE65" i="60"/>
  <c r="AG65" i="60"/>
  <c r="AE66" i="60"/>
  <c r="AG66" i="60"/>
  <c r="AF67" i="60"/>
  <c r="AQ26" i="60"/>
  <c r="AE42" i="60"/>
  <c r="AG42" i="60"/>
  <c r="AE43" i="60"/>
  <c r="AG43" i="60"/>
  <c r="AF44" i="60"/>
  <c r="AF45" i="60"/>
  <c r="AF42" i="60"/>
  <c r="AE44" i="60"/>
  <c r="AG44" i="60"/>
  <c r="AE45" i="60"/>
  <c r="AG45" i="60"/>
  <c r="AH20" i="60"/>
  <c r="AH21" i="60"/>
  <c r="AH22" i="60"/>
  <c r="AH23" i="60"/>
  <c r="AI42" i="60"/>
  <c r="AI43" i="60"/>
  <c r="AI44" i="60"/>
  <c r="AI45" i="60"/>
  <c r="AH64" i="60"/>
  <c r="AH65" i="60"/>
  <c r="AH66" i="60"/>
  <c r="AH67" i="60"/>
  <c r="AI20" i="60"/>
  <c r="AI21" i="60"/>
  <c r="AI22" i="60"/>
  <c r="AI23" i="60"/>
  <c r="AH42" i="60"/>
  <c r="AH44" i="60"/>
  <c r="AH45" i="60"/>
  <c r="AI64" i="60"/>
  <c r="AI65" i="60"/>
  <c r="AI66" i="60"/>
  <c r="AI67" i="60"/>
  <c r="AF43" i="60"/>
  <c r="AH43" i="60"/>
  <c r="L59" i="49" l="1"/>
  <c r="K59" i="49"/>
  <c r="E59" i="49"/>
  <c r="D59" i="49"/>
  <c r="H59" i="49" s="1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N55" i="49" s="1"/>
  <c r="M45" i="49"/>
  <c r="M55" i="49" s="1"/>
  <c r="H45" i="49"/>
  <c r="F45" i="49"/>
  <c r="F55" i="49" s="1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L38" i="49" l="1"/>
  <c r="M36" i="49"/>
  <c r="I27" i="49"/>
  <c r="T27" i="49"/>
  <c r="P31" i="49"/>
  <c r="I33" i="49"/>
  <c r="T34" i="49"/>
  <c r="G45" i="49"/>
  <c r="I45" i="49" s="1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P55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T59" i="49"/>
  <c r="H55" i="49"/>
  <c r="R55" i="49"/>
  <c r="T55" i="49" s="1"/>
  <c r="G56" i="49"/>
  <c r="N56" i="49"/>
  <c r="S56" i="49"/>
  <c r="M57" i="49"/>
  <c r="N58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T26" i="49"/>
  <c r="F37" i="49"/>
  <c r="R37" i="49"/>
  <c r="F38" i="49"/>
  <c r="E38" i="49"/>
  <c r="S38" i="49" s="1"/>
  <c r="T38" i="49" s="1"/>
  <c r="G30" i="49"/>
  <c r="I30" i="49" s="1"/>
  <c r="G29" i="49"/>
  <c r="I29" i="49" s="1"/>
  <c r="H28" i="49"/>
  <c r="G28" i="49"/>
  <c r="I28" i="49" s="1"/>
  <c r="N38" i="49"/>
  <c r="O38" i="49"/>
  <c r="F36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T37" i="49" s="1"/>
  <c r="M38" i="49"/>
  <c r="N39" i="49"/>
  <c r="S39" i="49"/>
  <c r="T39" i="49" s="1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H18" i="49" s="1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I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N16" i="49" l="1"/>
  <c r="M17" i="49"/>
  <c r="T56" i="49"/>
  <c r="N17" i="49"/>
  <c r="P17" i="49" s="1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T17" i="49"/>
  <c r="H9" i="49"/>
  <c r="E19" i="49"/>
  <c r="G19" i="49" s="1"/>
  <c r="F7" i="49"/>
  <c r="I7" i="49" s="1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R20" i="49"/>
  <c r="S18" i="49"/>
  <c r="T18" i="49" s="1"/>
  <c r="I59" i="49"/>
  <c r="S57" i="49"/>
  <c r="T57" i="49" s="1"/>
  <c r="N57" i="49"/>
  <c r="P57" i="49" s="1"/>
  <c r="O57" i="49"/>
  <c r="P59" i="49"/>
  <c r="P58" i="49"/>
  <c r="P56" i="49"/>
  <c r="G57" i="49"/>
  <c r="I57" i="49" s="1"/>
  <c r="H57" i="49"/>
  <c r="I26" i="49"/>
  <c r="I37" i="49"/>
  <c r="T40" i="49"/>
  <c r="P40" i="49"/>
  <c r="P39" i="49"/>
  <c r="P37" i="49"/>
  <c r="I40" i="49"/>
  <c r="P38" i="49"/>
  <c r="G38" i="49"/>
  <c r="I38" i="49" s="1"/>
  <c r="H38" i="49"/>
  <c r="R21" i="49"/>
  <c r="T21" i="49" s="1"/>
  <c r="F21" i="49"/>
  <c r="I16" i="49"/>
  <c r="R19" i="49"/>
  <c r="F19" i="49"/>
  <c r="I19" i="49" s="1"/>
  <c r="F20" i="49"/>
  <c r="H21" i="49"/>
  <c r="I11" i="49"/>
  <c r="P16" i="49"/>
  <c r="O19" i="49"/>
  <c r="O14" i="49"/>
  <c r="N20" i="49"/>
  <c r="N21" i="49"/>
  <c r="M18" i="49"/>
  <c r="P18" i="49" s="1"/>
  <c r="M19" i="49"/>
  <c r="M20" i="49"/>
  <c r="M21" i="49"/>
  <c r="I8" i="49"/>
  <c r="I12" i="49"/>
  <c r="I1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I61" i="48"/>
  <c r="H61" i="48"/>
  <c r="C61" i="48"/>
  <c r="E61" i="48" s="1"/>
  <c r="B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O53" i="48"/>
  <c r="N53" i="48"/>
  <c r="L53" i="48"/>
  <c r="K53" i="48"/>
  <c r="J53" i="48"/>
  <c r="F53" i="48"/>
  <c r="E53" i="48"/>
  <c r="D53" i="48"/>
  <c r="O52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J94" i="46"/>
  <c r="E94" i="46"/>
  <c r="D94" i="46"/>
  <c r="J93" i="46"/>
  <c r="E93" i="46"/>
  <c r="D93" i="46"/>
  <c r="J92" i="46"/>
  <c r="E92" i="46"/>
  <c r="D92" i="46"/>
  <c r="J91" i="46"/>
  <c r="E91" i="46"/>
  <c r="D91" i="46"/>
  <c r="J90" i="46"/>
  <c r="E90" i="46"/>
  <c r="D90" i="46"/>
  <c r="J89" i="46"/>
  <c r="E89" i="46"/>
  <c r="D89" i="46"/>
  <c r="J88" i="46"/>
  <c r="E88" i="46"/>
  <c r="D88" i="46"/>
  <c r="J87" i="46"/>
  <c r="E87" i="46"/>
  <c r="D87" i="46"/>
  <c r="J86" i="46"/>
  <c r="E86" i="46"/>
  <c r="D86" i="46"/>
  <c r="J85" i="46"/>
  <c r="E85" i="46"/>
  <c r="D85" i="46"/>
  <c r="J84" i="46"/>
  <c r="E84" i="46"/>
  <c r="D84" i="46"/>
  <c r="J83" i="46"/>
  <c r="E83" i="46"/>
  <c r="D83" i="46"/>
  <c r="J82" i="46"/>
  <c r="E82" i="46"/>
  <c r="D82" i="46"/>
  <c r="J81" i="46"/>
  <c r="E81" i="46"/>
  <c r="D81" i="46"/>
  <c r="J80" i="46"/>
  <c r="E80" i="46"/>
  <c r="D80" i="46"/>
  <c r="J79" i="46"/>
  <c r="E79" i="46"/>
  <c r="D79" i="46"/>
  <c r="J78" i="46"/>
  <c r="E78" i="46"/>
  <c r="D78" i="46"/>
  <c r="J77" i="46"/>
  <c r="E77" i="46"/>
  <c r="D77" i="46"/>
  <c r="J76" i="46"/>
  <c r="E76" i="46"/>
  <c r="D76" i="46"/>
  <c r="O75" i="46"/>
  <c r="N75" i="46"/>
  <c r="L75" i="46"/>
  <c r="J75" i="46"/>
  <c r="F75" i="46"/>
  <c r="E75" i="46"/>
  <c r="D75" i="46"/>
  <c r="O74" i="46"/>
  <c r="N74" i="46"/>
  <c r="L74" i="46"/>
  <c r="J74" i="46"/>
  <c r="F74" i="46"/>
  <c r="E74" i="46"/>
  <c r="D74" i="46"/>
  <c r="O73" i="46"/>
  <c r="N73" i="46"/>
  <c r="L73" i="46"/>
  <c r="J73" i="46"/>
  <c r="F73" i="46"/>
  <c r="E73" i="46"/>
  <c r="D73" i="46"/>
  <c r="O72" i="46"/>
  <c r="N72" i="46"/>
  <c r="L72" i="46"/>
  <c r="J72" i="46"/>
  <c r="F72" i="46"/>
  <c r="E72" i="46"/>
  <c r="D72" i="46"/>
  <c r="O71" i="46"/>
  <c r="N71" i="46"/>
  <c r="L71" i="46"/>
  <c r="J71" i="46"/>
  <c r="F71" i="46"/>
  <c r="E71" i="46"/>
  <c r="D71" i="46"/>
  <c r="O70" i="46"/>
  <c r="N70" i="46"/>
  <c r="L70" i="46"/>
  <c r="J70" i="46"/>
  <c r="F70" i="46"/>
  <c r="E70" i="46"/>
  <c r="D70" i="46"/>
  <c r="O69" i="46"/>
  <c r="N69" i="46"/>
  <c r="L69" i="46"/>
  <c r="J69" i="46"/>
  <c r="F69" i="46"/>
  <c r="E69" i="46"/>
  <c r="D69" i="46"/>
  <c r="O68" i="46"/>
  <c r="N68" i="46"/>
  <c r="L68" i="46"/>
  <c r="J68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C61" i="46"/>
  <c r="E61" i="46" s="1"/>
  <c r="B61" i="46"/>
  <c r="J60" i="46"/>
  <c r="E60" i="46"/>
  <c r="D60" i="46"/>
  <c r="J59" i="46"/>
  <c r="E59" i="46"/>
  <c r="D59" i="46"/>
  <c r="J58" i="46"/>
  <c r="E58" i="46"/>
  <c r="D58" i="46"/>
  <c r="J57" i="46"/>
  <c r="E57" i="46"/>
  <c r="D57" i="46"/>
  <c r="J56" i="46"/>
  <c r="E56" i="46"/>
  <c r="D56" i="46"/>
  <c r="J55" i="46"/>
  <c r="E55" i="46"/>
  <c r="D55" i="46"/>
  <c r="O54" i="46"/>
  <c r="N54" i="46"/>
  <c r="L54" i="46"/>
  <c r="J54" i="46"/>
  <c r="F54" i="46"/>
  <c r="E54" i="46"/>
  <c r="D54" i="46"/>
  <c r="O53" i="46"/>
  <c r="N53" i="46"/>
  <c r="L53" i="46"/>
  <c r="J53" i="46"/>
  <c r="F53" i="46"/>
  <c r="E53" i="46"/>
  <c r="D53" i="46"/>
  <c r="O52" i="46"/>
  <c r="N52" i="46"/>
  <c r="L52" i="46"/>
  <c r="J52" i="46"/>
  <c r="F52" i="46"/>
  <c r="E52" i="46"/>
  <c r="D52" i="46"/>
  <c r="O51" i="46"/>
  <c r="N51" i="46"/>
  <c r="L51" i="46"/>
  <c r="J51" i="46"/>
  <c r="F51" i="46"/>
  <c r="E51" i="46"/>
  <c r="D51" i="46"/>
  <c r="O50" i="46"/>
  <c r="N50" i="46"/>
  <c r="L50" i="46"/>
  <c r="J50" i="46"/>
  <c r="F50" i="46"/>
  <c r="E50" i="46"/>
  <c r="D50" i="46"/>
  <c r="O49" i="46"/>
  <c r="N49" i="46"/>
  <c r="L49" i="46"/>
  <c r="J49" i="46"/>
  <c r="F49" i="46"/>
  <c r="E49" i="46"/>
  <c r="D49" i="46"/>
  <c r="O48" i="46"/>
  <c r="N48" i="46"/>
  <c r="L48" i="46"/>
  <c r="J48" i="46"/>
  <c r="F48" i="46"/>
  <c r="E48" i="46"/>
  <c r="D48" i="46"/>
  <c r="O47" i="46"/>
  <c r="N47" i="46"/>
  <c r="L47" i="46"/>
  <c r="J47" i="46"/>
  <c r="F47" i="46"/>
  <c r="E47" i="46"/>
  <c r="D47" i="46"/>
  <c r="O46" i="46"/>
  <c r="N46" i="46"/>
  <c r="L46" i="46"/>
  <c r="J46" i="46"/>
  <c r="F46" i="46"/>
  <c r="E46" i="46"/>
  <c r="D46" i="46"/>
  <c r="O45" i="46"/>
  <c r="N45" i="46"/>
  <c r="L45" i="46"/>
  <c r="J45" i="46"/>
  <c r="F45" i="46"/>
  <c r="E45" i="46"/>
  <c r="D45" i="46"/>
  <c r="O44" i="46"/>
  <c r="N44" i="46"/>
  <c r="L44" i="46"/>
  <c r="J44" i="46"/>
  <c r="F44" i="46"/>
  <c r="E44" i="46"/>
  <c r="D44" i="46"/>
  <c r="O43" i="46"/>
  <c r="N43" i="46"/>
  <c r="L43" i="46"/>
  <c r="J43" i="46"/>
  <c r="F43" i="46"/>
  <c r="E43" i="46"/>
  <c r="D43" i="46"/>
  <c r="O42" i="46"/>
  <c r="N42" i="46"/>
  <c r="L42" i="46"/>
  <c r="J42" i="46"/>
  <c r="F42" i="46"/>
  <c r="E42" i="46"/>
  <c r="D42" i="46"/>
  <c r="O41" i="46"/>
  <c r="N41" i="46"/>
  <c r="L41" i="46"/>
  <c r="J41" i="46"/>
  <c r="F41" i="46"/>
  <c r="E41" i="46"/>
  <c r="D41" i="46"/>
  <c r="O40" i="46"/>
  <c r="N40" i="46"/>
  <c r="L40" i="46"/>
  <c r="J40" i="46"/>
  <c r="F40" i="46"/>
  <c r="E40" i="46"/>
  <c r="D40" i="46"/>
  <c r="O39" i="46"/>
  <c r="N39" i="46"/>
  <c r="L39" i="46"/>
  <c r="J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J31" i="46"/>
  <c r="F31" i="46"/>
  <c r="E31" i="46"/>
  <c r="D31" i="46"/>
  <c r="O30" i="46"/>
  <c r="N30" i="46"/>
  <c r="L30" i="46"/>
  <c r="J30" i="46"/>
  <c r="F30" i="46"/>
  <c r="E30" i="46"/>
  <c r="D30" i="46"/>
  <c r="O29" i="46"/>
  <c r="N29" i="46"/>
  <c r="L29" i="46"/>
  <c r="J29" i="46"/>
  <c r="F29" i="46"/>
  <c r="E29" i="46"/>
  <c r="D29" i="46"/>
  <c r="O28" i="46"/>
  <c r="N28" i="46"/>
  <c r="L28" i="46"/>
  <c r="J28" i="46"/>
  <c r="F28" i="46"/>
  <c r="E28" i="46"/>
  <c r="D28" i="46"/>
  <c r="L27" i="46"/>
  <c r="J27" i="46"/>
  <c r="F27" i="46"/>
  <c r="E27" i="46"/>
  <c r="D27" i="46"/>
  <c r="L26" i="46"/>
  <c r="J26" i="46"/>
  <c r="F26" i="46"/>
  <c r="E26" i="46"/>
  <c r="D26" i="46"/>
  <c r="J25" i="46"/>
  <c r="E25" i="46"/>
  <c r="D25" i="46"/>
  <c r="J24" i="46"/>
  <c r="E24" i="46"/>
  <c r="D24" i="46"/>
  <c r="O23" i="46"/>
  <c r="N23" i="46"/>
  <c r="L23" i="46"/>
  <c r="J23" i="46"/>
  <c r="F23" i="46"/>
  <c r="E23" i="46"/>
  <c r="D23" i="46"/>
  <c r="O22" i="46"/>
  <c r="N22" i="46"/>
  <c r="L22" i="46"/>
  <c r="J22" i="46"/>
  <c r="F22" i="46"/>
  <c r="E22" i="46"/>
  <c r="D22" i="46"/>
  <c r="O21" i="46"/>
  <c r="N21" i="46"/>
  <c r="L21" i="46"/>
  <c r="J21" i="46"/>
  <c r="F21" i="46"/>
  <c r="E21" i="46"/>
  <c r="D21" i="46"/>
  <c r="O20" i="46"/>
  <c r="N20" i="46"/>
  <c r="L20" i="46"/>
  <c r="J20" i="46"/>
  <c r="F20" i="46"/>
  <c r="E20" i="46"/>
  <c r="D20" i="46"/>
  <c r="O19" i="46"/>
  <c r="N19" i="46"/>
  <c r="L19" i="46"/>
  <c r="J19" i="46"/>
  <c r="F19" i="46"/>
  <c r="E19" i="46"/>
  <c r="D19" i="46"/>
  <c r="O18" i="46"/>
  <c r="N18" i="46"/>
  <c r="L18" i="46"/>
  <c r="J18" i="46"/>
  <c r="F18" i="46"/>
  <c r="E18" i="46"/>
  <c r="D18" i="46"/>
  <c r="O17" i="46"/>
  <c r="N17" i="46"/>
  <c r="L17" i="46"/>
  <c r="J17" i="46"/>
  <c r="F17" i="46"/>
  <c r="E17" i="46"/>
  <c r="D17" i="46"/>
  <c r="O16" i="46"/>
  <c r="N16" i="46"/>
  <c r="L16" i="46"/>
  <c r="J16" i="46"/>
  <c r="F16" i="46"/>
  <c r="E16" i="46"/>
  <c r="D16" i="46"/>
  <c r="O15" i="46"/>
  <c r="N15" i="46"/>
  <c r="L15" i="46"/>
  <c r="J15" i="46"/>
  <c r="F15" i="46"/>
  <c r="E15" i="46"/>
  <c r="D15" i="46"/>
  <c r="O14" i="46"/>
  <c r="N14" i="46"/>
  <c r="L14" i="46"/>
  <c r="J14" i="46"/>
  <c r="F14" i="46"/>
  <c r="E14" i="46"/>
  <c r="D14" i="46"/>
  <c r="O13" i="46"/>
  <c r="N13" i="46"/>
  <c r="L13" i="46"/>
  <c r="J13" i="46"/>
  <c r="F13" i="46"/>
  <c r="E13" i="46"/>
  <c r="D13" i="46"/>
  <c r="O12" i="46"/>
  <c r="N12" i="46"/>
  <c r="L12" i="46"/>
  <c r="J12" i="46"/>
  <c r="F12" i="46"/>
  <c r="E12" i="46"/>
  <c r="D12" i="46"/>
  <c r="O11" i="46"/>
  <c r="N11" i="46"/>
  <c r="L11" i="46"/>
  <c r="J11" i="46"/>
  <c r="F11" i="46"/>
  <c r="E11" i="46"/>
  <c r="D11" i="46"/>
  <c r="O10" i="46"/>
  <c r="N10" i="46"/>
  <c r="L10" i="46"/>
  <c r="J10" i="46"/>
  <c r="F10" i="46"/>
  <c r="E10" i="46"/>
  <c r="D10" i="46"/>
  <c r="O9" i="46"/>
  <c r="N9" i="46"/>
  <c r="L9" i="46"/>
  <c r="J9" i="46"/>
  <c r="F9" i="46"/>
  <c r="E9" i="46"/>
  <c r="D9" i="46"/>
  <c r="O8" i="46"/>
  <c r="N8" i="46"/>
  <c r="L8" i="46"/>
  <c r="J8" i="46"/>
  <c r="F8" i="46"/>
  <c r="E8" i="46"/>
  <c r="D8" i="46"/>
  <c r="O7" i="46"/>
  <c r="N7" i="46"/>
  <c r="L7" i="46"/>
  <c r="J7" i="46"/>
  <c r="F7" i="46"/>
  <c r="E7" i="46"/>
  <c r="D7" i="46"/>
  <c r="C6" i="46"/>
  <c r="B6" i="46"/>
  <c r="N5" i="46"/>
  <c r="J5" i="46"/>
  <c r="H5" i="46"/>
  <c r="D5" i="46"/>
  <c r="L61" i="47" l="1"/>
  <c r="N61" i="47"/>
  <c r="F61" i="47"/>
  <c r="O61" i="47"/>
  <c r="T20" i="49"/>
  <c r="D96" i="46"/>
  <c r="H19" i="49"/>
  <c r="P21" i="49"/>
  <c r="P20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G17" i="49"/>
  <c r="G21" i="49"/>
  <c r="I21" i="49" s="1"/>
  <c r="T19" i="49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68" i="46"/>
  <c r="P70" i="46"/>
  <c r="P72" i="46"/>
  <c r="P74" i="46"/>
  <c r="F95" i="47"/>
  <c r="P33" i="47"/>
  <c r="P96" i="46"/>
  <c r="P39" i="48"/>
  <c r="P41" i="48"/>
  <c r="P43" i="48"/>
  <c r="P45" i="48"/>
  <c r="P47" i="48"/>
  <c r="P49" i="48"/>
  <c r="P53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69" i="46"/>
  <c r="P71" i="46"/>
  <c r="P73" i="46"/>
  <c r="P75" i="46"/>
  <c r="F95" i="46"/>
  <c r="P39" i="46"/>
  <c r="P41" i="46"/>
  <c r="P43" i="46"/>
  <c r="P45" i="46"/>
  <c r="P47" i="46"/>
  <c r="P49" i="46"/>
  <c r="P51" i="46"/>
  <c r="P53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D10" i="2"/>
  <c r="C10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C6" i="36"/>
  <c r="K67" i="36" s="1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J60" i="36"/>
  <c r="E60" i="36"/>
  <c r="D60" i="36"/>
  <c r="K59" i="36"/>
  <c r="J59" i="36"/>
  <c r="E59" i="36"/>
  <c r="D59" i="36"/>
  <c r="O58" i="36"/>
  <c r="N58" i="36"/>
  <c r="L58" i="36"/>
  <c r="K58" i="36"/>
  <c r="J58" i="36"/>
  <c r="F58" i="36"/>
  <c r="E58" i="36"/>
  <c r="D58" i="36"/>
  <c r="O57" i="36"/>
  <c r="N57" i="36"/>
  <c r="L57" i="36"/>
  <c r="K57" i="36"/>
  <c r="J57" i="36"/>
  <c r="F57" i="36"/>
  <c r="E57" i="36"/>
  <c r="D57" i="36"/>
  <c r="O56" i="36"/>
  <c r="N56" i="36"/>
  <c r="L56" i="36"/>
  <c r="K56" i="36"/>
  <c r="J56" i="36"/>
  <c r="F56" i="36"/>
  <c r="E56" i="36"/>
  <c r="D56" i="36"/>
  <c r="O55" i="36"/>
  <c r="N55" i="36"/>
  <c r="L55" i="36"/>
  <c r="K55" i="36"/>
  <c r="J55" i="36"/>
  <c r="F55" i="36"/>
  <c r="E55" i="36"/>
  <c r="D55" i="36"/>
  <c r="K54" i="36"/>
  <c r="J54" i="36"/>
  <c r="E54" i="36"/>
  <c r="D54" i="36"/>
  <c r="K53" i="36"/>
  <c r="J53" i="36"/>
  <c r="E53" i="36"/>
  <c r="D53" i="36"/>
  <c r="K52" i="36"/>
  <c r="J52" i="36"/>
  <c r="E52" i="36"/>
  <c r="D52" i="36"/>
  <c r="O51" i="36"/>
  <c r="N51" i="36"/>
  <c r="L51" i="36"/>
  <c r="K51" i="36"/>
  <c r="J51" i="36"/>
  <c r="F51" i="36"/>
  <c r="E51" i="36"/>
  <c r="D51" i="36"/>
  <c r="O50" i="36"/>
  <c r="N50" i="36"/>
  <c r="L50" i="36"/>
  <c r="K50" i="36"/>
  <c r="J50" i="36"/>
  <c r="F50" i="36"/>
  <c r="E50" i="36"/>
  <c r="D50" i="36"/>
  <c r="O49" i="36"/>
  <c r="N49" i="36"/>
  <c r="L49" i="36"/>
  <c r="K49" i="36"/>
  <c r="J49" i="36"/>
  <c r="F49" i="36"/>
  <c r="E49" i="36"/>
  <c r="D49" i="36"/>
  <c r="O48" i="36"/>
  <c r="N48" i="36"/>
  <c r="L48" i="36"/>
  <c r="K48" i="36"/>
  <c r="J48" i="36"/>
  <c r="F48" i="36"/>
  <c r="E48" i="36"/>
  <c r="D48" i="36"/>
  <c r="O47" i="36"/>
  <c r="N47" i="36"/>
  <c r="L47" i="36"/>
  <c r="K47" i="36"/>
  <c r="J47" i="36"/>
  <c r="F47" i="36"/>
  <c r="E47" i="36"/>
  <c r="D47" i="36"/>
  <c r="O46" i="36"/>
  <c r="N46" i="36"/>
  <c r="L46" i="36"/>
  <c r="K46" i="36"/>
  <c r="J46" i="36"/>
  <c r="F46" i="36"/>
  <c r="E46" i="36"/>
  <c r="D46" i="36"/>
  <c r="O45" i="36"/>
  <c r="N45" i="36"/>
  <c r="L45" i="36"/>
  <c r="K45" i="36"/>
  <c r="J45" i="36"/>
  <c r="F45" i="36"/>
  <c r="E45" i="36"/>
  <c r="D45" i="36"/>
  <c r="O44" i="36"/>
  <c r="N44" i="36"/>
  <c r="L44" i="36"/>
  <c r="K44" i="36"/>
  <c r="J44" i="36"/>
  <c r="F44" i="36"/>
  <c r="E44" i="36"/>
  <c r="D44" i="36"/>
  <c r="O43" i="36"/>
  <c r="N43" i="36"/>
  <c r="L43" i="36"/>
  <c r="K43" i="36"/>
  <c r="J43" i="36"/>
  <c r="F43" i="36"/>
  <c r="E43" i="36"/>
  <c r="D43" i="36"/>
  <c r="O42" i="36"/>
  <c r="N42" i="36"/>
  <c r="L42" i="36"/>
  <c r="K42" i="36"/>
  <c r="J42" i="36"/>
  <c r="F42" i="36"/>
  <c r="E42" i="36"/>
  <c r="D42" i="36"/>
  <c r="O41" i="36"/>
  <c r="N41" i="36"/>
  <c r="L41" i="36"/>
  <c r="K41" i="36"/>
  <c r="J41" i="36"/>
  <c r="F41" i="36"/>
  <c r="E41" i="36"/>
  <c r="D41" i="36"/>
  <c r="O40" i="36"/>
  <c r="N40" i="36"/>
  <c r="L40" i="36"/>
  <c r="K40" i="36"/>
  <c r="J40" i="36"/>
  <c r="F40" i="36"/>
  <c r="E40" i="36"/>
  <c r="D40" i="36"/>
  <c r="O39" i="36"/>
  <c r="N39" i="36"/>
  <c r="L39" i="36"/>
  <c r="K39" i="36"/>
  <c r="J39" i="36"/>
  <c r="F39" i="36"/>
  <c r="E39" i="36"/>
  <c r="D39" i="36"/>
  <c r="N37" i="36"/>
  <c r="J37" i="36"/>
  <c r="H37" i="36"/>
  <c r="D37" i="36"/>
  <c r="B37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C61" i="3"/>
  <c r="E61" i="3" s="1"/>
  <c r="B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8" i="3"/>
  <c r="N58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L57" i="3"/>
  <c r="J58" i="3"/>
  <c r="K58" i="3"/>
  <c r="L58" i="3"/>
  <c r="J59" i="3"/>
  <c r="K59" i="3"/>
  <c r="L59" i="3"/>
  <c r="J60" i="3"/>
  <c r="K60" i="3"/>
  <c r="L60" i="3"/>
  <c r="J62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7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P32" i="47" l="1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8" i="3"/>
  <c r="P59" i="3"/>
  <c r="I17" i="49"/>
  <c r="M30" i="2"/>
  <c r="N95" i="3"/>
  <c r="S7" i="34"/>
  <c r="S9" i="34"/>
  <c r="S8" i="34"/>
  <c r="P40" i="36"/>
  <c r="P42" i="36"/>
  <c r="P44" i="36"/>
  <c r="P50" i="36"/>
  <c r="P55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I20" i="2"/>
  <c r="M10" i="2"/>
  <c r="P95" i="48"/>
  <c r="N95" i="36"/>
  <c r="P82" i="36"/>
  <c r="P72" i="36"/>
  <c r="P59" i="36"/>
  <c r="Q48" i="2"/>
  <c r="P30" i="2"/>
  <c r="J2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56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<sst xmlns="http://schemas.openxmlformats.org/spreadsheetml/2006/main" count="2021" uniqueCount="241">
  <si>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</si>
  <si>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</si>
  <si>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</si>
  <si>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</si>
  <si>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</si>
  <si>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</si>
  <si>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</si>
  <si>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</si>
  <si>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</si>
  <si>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</si>
  <si>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</si>
  <si>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</si>
  <si>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</si>
  <si>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</si>
  <si>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</si>
  <si>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</si>
  <si>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</si>
  <si>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</si>
  <si>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</si>
  <si>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</si>
  <si>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</si>
  <si>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</si>
  <si>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</si>
  <si>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</si>
  <si>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</si>
  <si>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</si>
  <si>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</si>
  <si>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</si>
  <si>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</si>
  <si>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</si>
  <si>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</si>
  <si>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</si>
  <si>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</si>
  <si>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Evolução das Exportações de Vinho com DOP com Destino a uma Seleção de Mercados</t>
  </si>
  <si>
    <t>Evolução das Exportações de Vinho com IGP com Destino a uma Seleção de Mercados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</si>
  <si>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</si>
  <si>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</si>
  <si>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</si>
  <si>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</si>
  <si>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</si>
  <si>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Licoroso com DOP / IGP</t>
  </si>
  <si>
    <t>Vinho (ex-mesa)</t>
  </si>
  <si>
    <t>Vinho com Indicação de Casta</t>
  </si>
  <si>
    <t>Vinho Licoroso sem DOP / IGP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</si>
  <si>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</si>
  <si>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</si>
  <si>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</si>
  <si>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</si>
  <si>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</si>
  <si>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</si>
  <si>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</si>
  <si>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</si>
  <si>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</si>
  <si>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</si>
  <si>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</si>
  <si>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</si>
  <si>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</si>
  <si>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</si>
  <si>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</si>
  <si>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</si>
  <si>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</si>
  <si>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</si>
  <si>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</si>
  <si>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</si>
  <si>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</si>
  <si>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</si>
  <si>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</si>
  <si>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</si>
  <si>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</si>
  <si>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</si>
  <si>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</si>
  <si>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</si>
  <si>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</si>
  <si>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</si>
  <si>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</si>
  <si>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</si>
  <si>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</si>
  <si>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</si>
  <si>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</si>
  <si>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</si>
  <si>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</si>
  <si>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</si>
  <si>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</si>
  <si>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</si>
  <si>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</si>
  <si>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</si>
  <si>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</si>
  <si>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</si>
  <si>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</si>
  <si>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</si>
  <si>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</si>
  <si>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</si>
  <si>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</si>
  <si>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</si>
  <si>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</si>
  <si>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</si>
  <si>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com DOP por Mercado / Acondicionamento</t>
  </si>
  <si>
    <t>Evolução das Exportações de Vinho com DOP + IGP + Vinho (ex-mesa) por Mercado / Acondicionamento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</si>
  <si>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</si>
  <si>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</si>
  <si>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</si>
  <si>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 Licoroso com DOP Porto por Mercado</t>
  </si>
  <si>
    <t>Evolução das Exportações de Vinho Licoroso com DOP Porto com Destino a uma Seleção de Mercados</t>
  </si>
  <si>
    <t>Evolução das Exportações de Vinhos Espumantes e Espumosos com Destino a uma Seleção de Mercados</t>
  </si>
  <si>
    <t>Evolução das Exportações de Vinho Licoroso com DOP Madeira por Mercado</t>
  </si>
  <si>
    <t>Evolução das Exportações de Vinho Licoroso com DOP Madeira com Destino a uma Seleção de Mercados</t>
  </si>
  <si>
    <t>Evolução das Exportações de Vinho com DOP + Vinho com IGP + Vinho (ex-mesa) com Destino a uma Seleção de Mercados</t>
  </si>
  <si>
    <t>Evolução das Exportações de Vinho com IGP por Mercado / Acondicionamento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</si>
  <si>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</si>
  <si>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</si>
  <si>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</si>
  <si>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</si>
  <si>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</si>
  <si>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</si>
  <si>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</si>
  <si>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</si>
  <si>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</si>
  <si>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</si>
  <si>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</si>
  <si>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Ano Móvel</t>
  </si>
  <si>
    <t>2007/2020</t>
  </si>
  <si>
    <t>D       2021/2020</t>
  </si>
  <si>
    <t>2021 /2020</t>
  </si>
  <si>
    <t>2021 / 2020</t>
  </si>
  <si>
    <t>2021/2020</t>
  </si>
  <si>
    <t>Evolução das Exportações de Vinho com DOP + IGP por Mercado / Acondicionamento</t>
  </si>
  <si>
    <t>Evolução das Exportações de Vinho com DOP Vinho Verde -  Branco e Acondicionamento até 2 litros - com Destino a uma Seleção de Mercados</t>
  </si>
  <si>
    <t>Evolução das Exportações de Vinho com DOP + Vinho com IGP  com Destino a uma Seleção de Mercados</t>
  </si>
  <si>
    <t>Nota: Reino Unido passou a ser classificado como país terceiro a partir de janeiro de 2020</t>
  </si>
  <si>
    <t>6 - Evolução das Exportações de Vinho (NC 2204) por Mercado / Acondicionamento</t>
  </si>
  <si>
    <t>8 - Evolução das Exportações com Destino a uma Selecção de Mercados</t>
  </si>
  <si>
    <t>10 - Evolução das Exportações de Vinho com DOP + IGP + Vinho ( ex-vinho mesa) por Mercado / Acondicionamento</t>
  </si>
  <si>
    <t>11 - Evolução das Exportações de Vinho com DOP + Vinho com IGP + Vinho (ex-vinho mesa) com Destino a uma Selecção de Mercados</t>
  </si>
  <si>
    <t>12 - Evolução das Exportações de Vinho com DOP + IGP por Mercado / Acondicionamento</t>
  </si>
  <si>
    <t>13 - Evolução das Exportações de Vinho com DOP + Vinho com IGP com Destino a uma Selecção de Mercados</t>
  </si>
  <si>
    <t>14 - Evolução das Exportações de Vinho com DOP por Mercado / Acondicionamento</t>
  </si>
  <si>
    <t>15 - Evolução das Exportações de Vinho com DOP com Destino a uma Selecção de Mercados</t>
  </si>
  <si>
    <t>16 - Evolução das Exportações de Vinho com DOP Vinho Verde -  Branco e Acondicionamento até 2 litros - com Destino a uma Seleção de Mercados</t>
  </si>
  <si>
    <t>17 - Evolução das Exportações de Vinho com IGP por Mercado / Acondicionamento</t>
  </si>
  <si>
    <t>18 - Evolução das Exportações de Vinho com IGP com Destino a uma Seleção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</si>
  <si>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</si>
  <si>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</si>
  <si>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</si>
  <si>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</si>
  <si>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23 - Evolução das Exportações de Vinho Licoroso com DOP Porto por Mercado</t>
  </si>
  <si>
    <t>24 - Evolução das Exportações de Vinho Licoroso com DOP Porto com Destino a uma Seleção de Mercados</t>
  </si>
  <si>
    <t>25 - Evolução das Exportações de Vinho Licoroso com DOP Madeira por Mercado</t>
  </si>
  <si>
    <t>26 - Evolução das Exportações de Vinho Licoroso com DOP Madeira com Destino a uma Seleção de Mercados</t>
  </si>
  <si>
    <t>2019 - Dados Definitivos</t>
  </si>
  <si>
    <t>2018 - Dados Definitivos</t>
  </si>
  <si>
    <t>2021  - Dados Preliminares</t>
  </si>
  <si>
    <t>Vinho Certificado</t>
  </si>
  <si>
    <t>2020 - Dados Preliminares - revisão 9 de junho</t>
  </si>
  <si>
    <t xml:space="preserve">junho 2021 versus junho 2020 </t>
  </si>
  <si>
    <t>7 - Evolução das Exportações de Vinho (NC 2204) por Mercado / Acondicionamento - junho 2021 vs junho 2020</t>
  </si>
  <si>
    <t>9 - Evolução das Exportações com Destino a uma Selecção de Mercado - junho 2021 vs junho 2020</t>
  </si>
  <si>
    <t>5 - Exportações por Tipo de produto - junho 2021 vs junho 2020</t>
  </si>
  <si>
    <t>jan-junho</t>
  </si>
  <si>
    <t>jul 19 a jun 2020</t>
  </si>
  <si>
    <t>jul 20 a jun 2021</t>
  </si>
  <si>
    <t>jan-jun</t>
  </si>
  <si>
    <t>Exportações por Tipo de Produto - junho 2021 vs junho 2020</t>
  </si>
  <si>
    <t>Evolução das Exportações de Vinho (NC 2204) por Mercado / Acondicionamento - junho 2021 vs junho 2020</t>
  </si>
  <si>
    <t>Evolução das Exportações com Destino a uma Seleção de Mercados (NC 2204) - junho 2021 vs junho 2020</t>
  </si>
  <si>
    <t>FRANCA</t>
  </si>
  <si>
    <t>E.U.AMERICA</t>
  </si>
  <si>
    <t>REINO UNIDO</t>
  </si>
  <si>
    <t>BRASIL</t>
  </si>
  <si>
    <t>ALEMANHA</t>
  </si>
  <si>
    <t>CANADA</t>
  </si>
  <si>
    <t>BELGICA</t>
  </si>
  <si>
    <t>PAISES BAIXOS</t>
  </si>
  <si>
    <t>SUICA</t>
  </si>
  <si>
    <t>SUECIA</t>
  </si>
  <si>
    <t>POLONIA</t>
  </si>
  <si>
    <t>ANGOLA</t>
  </si>
  <si>
    <t>ESPANHA</t>
  </si>
  <si>
    <t>CHINA</t>
  </si>
  <si>
    <t>DINAMARCA</t>
  </si>
  <si>
    <t>NORUEGA</t>
  </si>
  <si>
    <t>FINLANDIA</t>
  </si>
  <si>
    <t>LUXEMBURGO</t>
  </si>
  <si>
    <t>FEDERAÇÃO RUSSA</t>
  </si>
  <si>
    <t>ITALIA</t>
  </si>
  <si>
    <t>JAPAO</t>
  </si>
  <si>
    <t>COREIA DO SUL</t>
  </si>
  <si>
    <t>GUINE BISSAU</t>
  </si>
  <si>
    <t>MACAU</t>
  </si>
  <si>
    <t>IRLANDA</t>
  </si>
  <si>
    <t>LITUANIA</t>
  </si>
  <si>
    <t>ESTONIA</t>
  </si>
  <si>
    <t>LETONIA</t>
  </si>
  <si>
    <t>AUSTRIA</t>
  </si>
  <si>
    <t>REP. CHECA</t>
  </si>
  <si>
    <t>REINO UNIDO (IRLANDA DO NORTE)</t>
  </si>
  <si>
    <t>ROMENIA</t>
  </si>
  <si>
    <t>CHIPRE</t>
  </si>
  <si>
    <t>MALTA</t>
  </si>
  <si>
    <t>REP. ESLOVACA</t>
  </si>
  <si>
    <t>S.TOME PRINCIPE</t>
  </si>
  <si>
    <t>AUSTRALIA</t>
  </si>
  <si>
    <t>UCRANIA</t>
  </si>
  <si>
    <t>MOCAMBIQUE</t>
  </si>
  <si>
    <t>CABO VERDE</t>
  </si>
  <si>
    <t>SINGAPURA</t>
  </si>
  <si>
    <t>ISRAEL</t>
  </si>
  <si>
    <t>SUAZILANDIA</t>
  </si>
  <si>
    <t>HONG-KONG</t>
  </si>
  <si>
    <t>COSTA DO MARFIM</t>
  </si>
  <si>
    <t>PAISES PT N/ DETERM.</t>
  </si>
  <si>
    <t>NOVA ZELANDIA</t>
  </si>
  <si>
    <t>MEXICO</t>
  </si>
  <si>
    <t>TAIWAN</t>
  </si>
  <si>
    <t>COLOMBIA</t>
  </si>
  <si>
    <t>BIELORRUSSIA</t>
  </si>
  <si>
    <t>ISLANDIA</t>
  </si>
  <si>
    <t>BULGARIA</t>
  </si>
  <si>
    <t>URUGUAI</t>
  </si>
  <si>
    <t>NIGERIA</t>
  </si>
  <si>
    <t>AFRICA DO SUL</t>
  </si>
  <si>
    <t>PARAGUAI</t>
  </si>
  <si>
    <t>HUNGRIA</t>
  </si>
  <si>
    <t>ESLOVENIA</t>
  </si>
  <si>
    <t>GANA</t>
  </si>
  <si>
    <t>RUANDA</t>
  </si>
  <si>
    <t>TURQUIA</t>
  </si>
  <si>
    <t>FILIPINAS</t>
  </si>
  <si>
    <t>EMIRATOS ARABES</t>
  </si>
  <si>
    <t>TIMOR LESTE</t>
  </si>
  <si>
    <t>MARROCOS</t>
  </si>
  <si>
    <t>SENEGAL</t>
  </si>
  <si>
    <t>ZAIRE</t>
  </si>
  <si>
    <t>QUENIA</t>
  </si>
  <si>
    <t>PROV/ABAST.BORDO UE</t>
  </si>
  <si>
    <t>INDONESIA</t>
  </si>
  <si>
    <t>CATAR</t>
  </si>
  <si>
    <t>ANDORRA</t>
  </si>
  <si>
    <t>GRECIA</t>
  </si>
  <si>
    <t>NAMIBIA</t>
  </si>
  <si>
    <t>VENEZUELA</t>
  </si>
  <si>
    <t>COSTA 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</si>
</sst>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%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85">
    <xf numFmtId="0" fontId="0" fillId="0" borderId="0" xfId="0"/>
    <xf numFmtId="0" fontId="0" fillId="0" borderId="0" xfId="0" applyBorder="1"/>
    <xf numFmtId="0" fontId="8" fillId="0" borderId="0" xfId="0" applyFont="1"/>
    <xf numFmtId="3" fontId="0" fillId="0" borderId="0" xfId="0" applyNumberFormat="1" applyBorder="1"/>
    <xf numFmtId="164" fontId="0" fillId="0" borderId="0" xfId="0" applyNumberFormat="1" applyBorder="1"/>
    <xf numFmtId="0" fontId="10" fillId="0" borderId="0" xfId="0" applyFont="1" applyBorder="1"/>
    <xf numFmtId="0" fontId="11" fillId="0" borderId="0" xfId="0" applyFont="1"/>
    <xf numFmtId="0" fontId="7" fillId="0" borderId="0" xfId="1"/>
    <xf numFmtId="0" fontId="0" fillId="0" borderId="0" xfId="0" applyFill="1" applyBorder="1"/>
    <xf numFmtId="0" fontId="10" fillId="0" borderId="0" xfId="0" applyFont="1"/>
    <xf numFmtId="0" fontId="0" fillId="0" borderId="0" xfId="0" applyAlignment="1">
      <alignment vertical="top" wrapText="1"/>
    </xf>
    <xf numFmtId="0" fontId="12" fillId="0" borderId="0" xfId="0" applyFont="1"/>
    <xf numFmtId="0" fontId="8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0" fillId="0" borderId="0" xfId="0" applyNumberFormat="1" applyFont="1" applyBorder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2" fontId="0" fillId="0" borderId="2" xfId="0" applyNumberForma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3" fontId="8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9" fillId="2" borderId="2" xfId="0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0" xfId="0" applyFont="1" applyFill="1" applyBorder="1"/>
    <xf numFmtId="0" fontId="10" fillId="0" borderId="2" xfId="0" applyFont="1" applyBorder="1"/>
    <xf numFmtId="164" fontId="10" fillId="0" borderId="0" xfId="0" applyNumberFormat="1" applyFont="1" applyBorder="1"/>
    <xf numFmtId="0" fontId="8" fillId="0" borderId="4" xfId="0" applyFont="1" applyBorder="1"/>
    <xf numFmtId="164" fontId="5" fillId="0" borderId="18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/>
    <xf numFmtId="164" fontId="5" fillId="0" borderId="27" xfId="0" applyNumberFormat="1" applyFont="1" applyFill="1" applyBorder="1" applyAlignment="1"/>
    <xf numFmtId="0" fontId="0" fillId="0" borderId="4" xfId="0" applyBorder="1" applyAlignment="1"/>
    <xf numFmtId="164" fontId="5" fillId="0" borderId="18" xfId="0" applyNumberFormat="1" applyFont="1" applyFill="1" applyBorder="1" applyAlignment="1"/>
    <xf numFmtId="164" fontId="5" fillId="0" borderId="23" xfId="0" applyNumberFormat="1" applyFont="1" applyFill="1" applyBorder="1" applyAlignment="1"/>
    <xf numFmtId="164" fontId="5" fillId="0" borderId="29" xfId="0" applyNumberFormat="1" applyFont="1" applyFill="1" applyBorder="1" applyAlignment="1"/>
    <xf numFmtId="164" fontId="5" fillId="0" borderId="17" xfId="0" applyNumberFormat="1" applyFont="1" applyFill="1" applyBorder="1" applyAlignment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Fill="1" applyBorder="1" applyAlignment="1"/>
    <xf numFmtId="164" fontId="5" fillId="0" borderId="32" xfId="0" applyNumberFormat="1" applyFont="1" applyFill="1" applyBorder="1" applyAlignment="1"/>
    <xf numFmtId="164" fontId="5" fillId="0" borderId="34" xfId="0" applyNumberFormat="1" applyFont="1" applyFill="1" applyBorder="1" applyAlignment="1"/>
    <xf numFmtId="164" fontId="5" fillId="0" borderId="35" xfId="0" applyNumberFormat="1" applyFont="1" applyFill="1" applyBorder="1" applyAlignment="1"/>
    <xf numFmtId="164" fontId="5" fillId="0" borderId="28" xfId="0" applyNumberFormat="1" applyFont="1" applyFill="1" applyBorder="1" applyAlignment="1"/>
    <xf numFmtId="2" fontId="8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9" fillId="0" borderId="3" xfId="0" applyNumberFormat="1" applyFont="1" applyBorder="1"/>
    <xf numFmtId="164" fontId="9" fillId="0" borderId="1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8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Fill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 applyBorder="1"/>
    <xf numFmtId="0" fontId="6" fillId="0" borderId="0" xfId="0" applyFont="1"/>
    <xf numFmtId="164" fontId="5" fillId="0" borderId="1" xfId="0" applyNumberFormat="1" applyFont="1" applyFill="1" applyBorder="1" applyAlignment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0" fontId="6" fillId="0" borderId="0" xfId="0" applyFont="1" applyFill="1"/>
    <xf numFmtId="6" fontId="8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3" fontId="6" fillId="0" borderId="0" xfId="0" applyNumberFormat="1" applyFont="1" applyFill="1"/>
    <xf numFmtId="0" fontId="0" fillId="0" borderId="4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0" borderId="7" xfId="0" applyFont="1" applyFill="1" applyBorder="1" applyAlignment="1">
      <alignment horizontal="center"/>
    </xf>
    <xf numFmtId="0" fontId="6" fillId="0" borderId="0" xfId="0" applyFont="1" applyBorder="1" applyAlignment="1"/>
    <xf numFmtId="3" fontId="0" fillId="0" borderId="33" xfId="0" applyNumberFormat="1" applyBorder="1" applyAlignment="1"/>
    <xf numFmtId="3" fontId="0" fillId="0" borderId="24" xfId="0" applyNumberFormat="1" applyBorder="1" applyAlignment="1"/>
    <xf numFmtId="164" fontId="0" fillId="0" borderId="46" xfId="0" applyNumberFormat="1" applyBorder="1" applyAlignment="1"/>
    <xf numFmtId="3" fontId="0" fillId="0" borderId="32" xfId="0" applyNumberFormat="1" applyBorder="1" applyAlignment="1"/>
    <xf numFmtId="3" fontId="0" fillId="0" borderId="47" xfId="0" applyNumberFormat="1" applyBorder="1" applyAlignment="1"/>
    <xf numFmtId="164" fontId="0" fillId="0" borderId="34" xfId="0" applyNumberFormat="1" applyBorder="1" applyAlignment="1"/>
    <xf numFmtId="164" fontId="5" fillId="0" borderId="48" xfId="0" applyNumberFormat="1" applyFont="1" applyFill="1" applyBorder="1" applyAlignment="1"/>
    <xf numFmtId="0" fontId="0" fillId="0" borderId="36" xfId="0" applyBorder="1" applyAlignment="1"/>
    <xf numFmtId="164" fontId="5" fillId="0" borderId="49" xfId="0" applyNumberFormat="1" applyFont="1" applyFill="1" applyBorder="1" applyAlignment="1"/>
    <xf numFmtId="3" fontId="0" fillId="0" borderId="2" xfId="0" applyNumberFormat="1" applyBorder="1" applyAlignment="1"/>
    <xf numFmtId="3" fontId="0" fillId="0" borderId="48" xfId="0" applyNumberFormat="1" applyBorder="1" applyAlignment="1"/>
    <xf numFmtId="164" fontId="0" fillId="0" borderId="43" xfId="0" applyNumberFormat="1" applyBorder="1" applyAlignment="1"/>
    <xf numFmtId="164" fontId="0" fillId="0" borderId="44" xfId="0" applyNumberFormat="1" applyBorder="1" applyAlignment="1"/>
    <xf numFmtId="164" fontId="0" fillId="0" borderId="42" xfId="0" applyNumberFormat="1" applyBorder="1" applyAlignment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0" borderId="7" xfId="0" applyFont="1" applyFill="1" applyBorder="1" applyAlignment="1"/>
    <xf numFmtId="6" fontId="8" fillId="0" borderId="0" xfId="0" applyNumberFormat="1" applyFont="1" applyAlignment="1"/>
    <xf numFmtId="0" fontId="13" fillId="0" borderId="0" xfId="0" applyFont="1" applyFill="1" applyBorder="1" applyAlignment="1"/>
    <xf numFmtId="0" fontId="13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0" fontId="9" fillId="2" borderId="81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3" fontId="8" fillId="0" borderId="31" xfId="0" applyNumberFormat="1" applyFont="1" applyFill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9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8" fillId="0" borderId="35" xfId="0" applyNumberFormat="1" applyFont="1" applyBorder="1"/>
    <xf numFmtId="3" fontId="0" fillId="0" borderId="2" xfId="0" applyNumberFormat="1" applyFont="1" applyBorder="1"/>
    <xf numFmtId="164" fontId="5" fillId="0" borderId="8" xfId="0" applyNumberFormat="1" applyFont="1" applyFill="1" applyBorder="1" applyAlignment="1"/>
    <xf numFmtId="164" fontId="5" fillId="0" borderId="14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5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5" xfId="0" applyNumberFormat="1" applyBorder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0" fillId="0" borderId="20" xfId="0" applyNumberFormat="1" applyBorder="1" applyAlignment="1"/>
    <xf numFmtId="164" fontId="5" fillId="0" borderId="4" xfId="0" applyNumberFormat="1" applyFont="1" applyFill="1" applyBorder="1" applyAlignment="1"/>
    <xf numFmtId="3" fontId="0" fillId="0" borderId="0" xfId="0" applyNumberFormat="1" applyBorder="1" applyAlignment="1"/>
    <xf numFmtId="0" fontId="9" fillId="2" borderId="6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Fill="1" applyBorder="1" applyAlignment="1"/>
    <xf numFmtId="0" fontId="0" fillId="0" borderId="0" xfId="0" applyFont="1" applyBorder="1"/>
    <xf numFmtId="0" fontId="0" fillId="0" borderId="0" xfId="0" applyFont="1" applyFill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3" fontId="0" fillId="0" borderId="3" xfId="0" applyNumberFormat="1" applyFont="1" applyBorder="1"/>
    <xf numFmtId="3" fontId="0" fillId="0" borderId="27" xfId="0" applyNumberFormat="1" applyFont="1" applyBorder="1"/>
    <xf numFmtId="164" fontId="17" fillId="0" borderId="17" xfId="0" applyNumberFormat="1" applyFont="1" applyFill="1" applyBorder="1" applyAlignment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0" fontId="8" fillId="0" borderId="0" xfId="0" applyFont="1" applyFill="1"/>
    <xf numFmtId="3" fontId="0" fillId="0" borderId="2" xfId="0" applyNumberFormat="1" applyFont="1" applyFill="1" applyBorder="1"/>
    <xf numFmtId="3" fontId="0" fillId="0" borderId="24" xfId="0" applyNumberFormat="1" applyFont="1" applyFill="1" applyBorder="1"/>
    <xf numFmtId="2" fontId="0" fillId="0" borderId="2" xfId="0" applyNumberFormat="1" applyFont="1" applyFill="1" applyBorder="1"/>
    <xf numFmtId="2" fontId="0" fillId="0" borderId="24" xfId="0" applyNumberFormat="1" applyFont="1" applyFill="1" applyBorder="1"/>
    <xf numFmtId="0" fontId="0" fillId="0" borderId="2" xfId="0" applyFont="1" applyFill="1" applyBorder="1"/>
    <xf numFmtId="3" fontId="0" fillId="0" borderId="87" xfId="0" applyNumberFormat="1" applyBorder="1" applyAlignment="1"/>
    <xf numFmtId="164" fontId="5" fillId="0" borderId="86" xfId="0" applyNumberFormat="1" applyFont="1" applyFill="1" applyBorder="1" applyAlignment="1"/>
    <xf numFmtId="164" fontId="5" fillId="0" borderId="88" xfId="0" applyNumberFormat="1" applyFont="1" applyFill="1" applyBorder="1" applyAlignment="1"/>
    <xf numFmtId="3" fontId="0" fillId="0" borderId="86" xfId="0" applyNumberFormat="1" applyBorder="1" applyAlignment="1"/>
    <xf numFmtId="3" fontId="0" fillId="0" borderId="89" xfId="0" applyNumberFormat="1" applyBorder="1"/>
    <xf numFmtId="3" fontId="0" fillId="0" borderId="90" xfId="0" applyNumberFormat="1" applyBorder="1"/>
    <xf numFmtId="3" fontId="0" fillId="0" borderId="91" xfId="0" applyNumberFormat="1" applyBorder="1"/>
    <xf numFmtId="0" fontId="8" fillId="0" borderId="0" xfId="0" applyFont="1" applyAlignment="1">
      <alignment horizontal="right"/>
    </xf>
    <xf numFmtId="0" fontId="9" fillId="2" borderId="0" xfId="0" applyFont="1" applyFill="1" applyBorder="1" applyAlignment="1">
      <alignment horizontal="center"/>
    </xf>
    <xf numFmtId="164" fontId="17" fillId="0" borderId="28" xfId="0" applyNumberFormat="1" applyFont="1" applyFill="1" applyBorder="1" applyAlignment="1"/>
    <xf numFmtId="164" fontId="17" fillId="0" borderId="14" xfId="0" applyNumberFormat="1" applyFont="1" applyFill="1" applyBorder="1" applyAlignment="1"/>
    <xf numFmtId="164" fontId="17" fillId="0" borderId="5" xfId="0" applyNumberFormat="1" applyFont="1" applyFill="1" applyBorder="1" applyAlignment="1"/>
    <xf numFmtId="164" fontId="17" fillId="0" borderId="1" xfId="0" applyNumberFormat="1" applyFont="1" applyFill="1" applyBorder="1" applyAlignment="1"/>
    <xf numFmtId="3" fontId="0" fillId="0" borderId="12" xfId="0" applyNumberFormat="1" applyFont="1" applyFill="1" applyBorder="1"/>
    <xf numFmtId="3" fontId="0" fillId="0" borderId="25" xfId="0" applyNumberFormat="1" applyFont="1" applyFill="1" applyBorder="1"/>
    <xf numFmtId="3" fontId="10" fillId="0" borderId="2" xfId="0" applyNumberFormat="1" applyFont="1" applyFill="1" applyBorder="1"/>
    <xf numFmtId="3" fontId="10" fillId="0" borderId="24" xfId="0" applyNumberFormat="1" applyFont="1" applyFill="1" applyBorder="1"/>
    <xf numFmtId="3" fontId="10" fillId="0" borderId="15" xfId="0" applyNumberFormat="1" applyFont="1" applyFill="1" applyBorder="1"/>
    <xf numFmtId="3" fontId="10" fillId="0" borderId="82" xfId="0" applyNumberFormat="1" applyFont="1" applyFill="1" applyBorder="1"/>
    <xf numFmtId="3" fontId="0" fillId="0" borderId="3" xfId="0" applyNumberFormat="1" applyFont="1" applyFill="1" applyBorder="1"/>
    <xf numFmtId="3" fontId="0" fillId="0" borderId="27" xfId="0" applyNumberFormat="1" applyFont="1" applyFill="1" applyBorder="1"/>
    <xf numFmtId="3" fontId="8" fillId="0" borderId="3" xfId="0" applyNumberFormat="1" applyFont="1" applyFill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2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0" fillId="0" borderId="2" xfId="0" applyNumberFormat="1" applyFill="1" applyBorder="1"/>
    <xf numFmtId="3" fontId="0" fillId="0" borderId="24" xfId="0" applyNumberFormat="1" applyFill="1" applyBorder="1"/>
    <xf numFmtId="3" fontId="10" fillId="0" borderId="12" xfId="0" applyNumberFormat="1" applyFont="1" applyFill="1" applyBorder="1"/>
    <xf numFmtId="3" fontId="10" fillId="0" borderId="25" xfId="0" applyNumberFormat="1" applyFont="1" applyFill="1" applyBorder="1"/>
    <xf numFmtId="3" fontId="0" fillId="0" borderId="3" xfId="0" applyNumberFormat="1" applyFill="1" applyBorder="1"/>
    <xf numFmtId="3" fontId="0" fillId="0" borderId="27" xfId="0" applyNumberFormat="1" applyFill="1" applyBorder="1"/>
    <xf numFmtId="3" fontId="8" fillId="0" borderId="27" xfId="0" applyNumberFormat="1" applyFont="1" applyFill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2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" xfId="0" applyNumberFormat="1" applyFill="1" applyBorder="1"/>
    <xf numFmtId="2" fontId="0" fillId="0" borderId="24" xfId="0" applyNumberFormat="1" applyFill="1" applyBorder="1" applyAlignment="1">
      <alignment horizontal="center"/>
    </xf>
    <xf numFmtId="2" fontId="0" fillId="0" borderId="12" xfId="0" applyNumberFormat="1" applyFill="1" applyBorder="1"/>
    <xf numFmtId="2" fontId="0" fillId="0" borderId="25" xfId="0" applyNumberFormat="1" applyFill="1" applyBorder="1" applyAlignment="1">
      <alignment horizontal="center"/>
    </xf>
    <xf numFmtId="2" fontId="0" fillId="0" borderId="10" xfId="0" applyNumberFormat="1" applyFill="1" applyBorder="1"/>
    <xf numFmtId="2" fontId="0" fillId="0" borderId="26" xfId="0" applyNumberFormat="1" applyFill="1" applyBorder="1" applyAlignment="1">
      <alignment horizontal="center"/>
    </xf>
    <xf numFmtId="2" fontId="0" fillId="0" borderId="3" xfId="0" applyNumberFormat="1" applyFill="1" applyBorder="1"/>
    <xf numFmtId="2" fontId="0" fillId="0" borderId="27" xfId="0" applyNumberFormat="1" applyFill="1" applyBorder="1" applyAlignment="1">
      <alignment horizontal="center"/>
    </xf>
    <xf numFmtId="2" fontId="8" fillId="0" borderId="3" xfId="0" applyNumberFormat="1" applyFont="1" applyFill="1" applyBorder="1"/>
    <xf numFmtId="2" fontId="8" fillId="0" borderId="27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3" fontId="10" fillId="0" borderId="19" xfId="0" applyNumberFormat="1" applyFont="1" applyFill="1" applyBorder="1"/>
    <xf numFmtId="3" fontId="10" fillId="0" borderId="33" xfId="0" applyNumberFormat="1" applyFont="1" applyFill="1" applyBorder="1"/>
    <xf numFmtId="2" fontId="17" fillId="0" borderId="2" xfId="0" applyNumberFormat="1" applyFont="1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 applyBorder="1"/>
    <xf numFmtId="164" fontId="18" fillId="4" borderId="0" xfId="0" applyNumberFormat="1" applyFont="1" applyFill="1" applyBorder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2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60" xfId="0" applyFont="1" applyFill="1" applyBorder="1" applyAlignment="1">
      <alignment horizontal="center"/>
    </xf>
    <xf numFmtId="3" fontId="0" fillId="0" borderId="0" xfId="0" applyNumberFormat="1" applyAlignment="1"/>
    <xf numFmtId="0" fontId="9" fillId="2" borderId="38" xfId="0" applyFont="1" applyFill="1" applyBorder="1" applyAlignment="1">
      <alignment horizontal="center" wrapText="1"/>
    </xf>
    <xf numFmtId="0" fontId="9" fillId="2" borderId="93" xfId="0" applyFont="1" applyFill="1" applyBorder="1" applyAlignment="1">
      <alignment horizontal="center" wrapText="1"/>
    </xf>
    <xf numFmtId="164" fontId="5" fillId="0" borderId="88" xfId="0" applyNumberFormat="1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/>
    </xf>
    <xf numFmtId="0" fontId="9" fillId="0" borderId="89" xfId="0" applyFont="1" applyFill="1" applyBorder="1" applyAlignment="1">
      <alignment horizontal="center"/>
    </xf>
    <xf numFmtId="0" fontId="9" fillId="2" borderId="9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52" xfId="0" applyFont="1" applyFill="1" applyBorder="1" applyAlignment="1">
      <alignment vertical="center"/>
    </xf>
    <xf numFmtId="0" fontId="7" fillId="0" borderId="0" xfId="1" applyFill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5" fillId="0" borderId="18" xfId="0" applyNumberFormat="1" applyFont="1" applyBorder="1"/>
    <xf numFmtId="3" fontId="0" fillId="0" borderId="25" xfId="0" applyNumberFormat="1" applyBorder="1"/>
    <xf numFmtId="164" fontId="5" fillId="0" borderId="23" xfId="0" applyNumberFormat="1" applyFont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2" fontId="0" fillId="0" borderId="12" xfId="0" applyNumberFormat="1" applyBorder="1"/>
    <xf numFmtId="2" fontId="0" fillId="0" borderId="25" xfId="0" applyNumberFormat="1" applyBorder="1" applyAlignment="1">
      <alignment horizontal="center"/>
    </xf>
    <xf numFmtId="3" fontId="10" fillId="0" borderId="15" xfId="0" applyNumberFormat="1" applyFont="1" applyBorder="1"/>
    <xf numFmtId="3" fontId="10" fillId="0" borderId="82" xfId="0" applyNumberFormat="1" applyFont="1" applyBorder="1"/>
    <xf numFmtId="164" fontId="5" fillId="0" borderId="29" xfId="0" applyNumberFormat="1" applyFont="1" applyBorder="1"/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164" fontId="5" fillId="0" borderId="17" xfId="0" applyNumberFormat="1" applyFont="1" applyBorder="1"/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3" fontId="8" fillId="0" borderId="3" xfId="0" applyNumberFormat="1" applyFont="1" applyBorder="1"/>
    <xf numFmtId="3" fontId="8" fillId="0" borderId="27" xfId="0" applyNumberFormat="1" applyFont="1" applyBorder="1"/>
    <xf numFmtId="2" fontId="8" fillId="0" borderId="27" xfId="0" applyNumberFormat="1" applyFont="1" applyBorder="1" applyAlignment="1">
      <alignment horizontal="center"/>
    </xf>
    <xf numFmtId="164" fontId="5" fillId="0" borderId="8" xfId="0" applyNumberFormat="1" applyFont="1" applyBorder="1"/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18" xfId="0" applyNumberFormat="1" applyFont="1" applyBorder="1"/>
    <xf numFmtId="164" fontId="10" fillId="4" borderId="0" xfId="0" applyNumberFormat="1" applyFont="1" applyFill="1"/>
    <xf numFmtId="164" fontId="17" fillId="0" borderId="17" xfId="0" applyNumberFormat="1" applyFont="1" applyBorder="1"/>
    <xf numFmtId="164" fontId="17" fillId="0" borderId="1" xfId="0" applyNumberFormat="1" applyFont="1" applyBorder="1"/>
    <xf numFmtId="164" fontId="5" fillId="0" borderId="30" xfId="0" applyNumberFormat="1" applyFont="1" applyBorder="1"/>
    <xf numFmtId="164" fontId="18" fillId="4" borderId="0" xfId="0" applyNumberFormat="1" applyFont="1" applyFill="1"/>
    <xf numFmtId="164" fontId="17" fillId="0" borderId="5" xfId="0" applyNumberFormat="1" applyFont="1" applyBorder="1"/>
    <xf numFmtId="6" fontId="9" fillId="2" borderId="63" xfId="0" applyNumberFormat="1" applyFont="1" applyFill="1" applyBorder="1" applyAlignment="1">
      <alignment horizontal="center"/>
    </xf>
    <xf numFmtId="164" fontId="0" fillId="0" borderId="0" xfId="0" applyNumberFormat="1"/>
    <xf numFmtId="164" fontId="14" fillId="4" borderId="35" xfId="0" applyNumberFormat="1" applyFont="1" applyFill="1" applyBorder="1"/>
    <xf numFmtId="0" fontId="0" fillId="0" borderId="2" xfId="0" applyFill="1" applyBorder="1"/>
    <xf numFmtId="3" fontId="0" fillId="0" borderId="33" xfId="0" applyNumberFormat="1" applyFill="1" applyBorder="1"/>
    <xf numFmtId="164" fontId="5" fillId="0" borderId="18" xfId="0" applyNumberFormat="1" applyFont="1" applyFill="1" applyBorder="1"/>
    <xf numFmtId="2" fontId="0" fillId="0" borderId="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164" fontId="0" fillId="0" borderId="0" xfId="0" applyNumberFormat="1" applyFill="1"/>
    <xf numFmtId="4" fontId="0" fillId="0" borderId="0" xfId="0" applyNumberFormat="1"/>
    <xf numFmtId="0" fontId="17" fillId="0" borderId="0" xfId="0" applyFont="1"/>
    <xf numFmtId="0" fontId="0" fillId="0" borderId="11" xfId="0" applyBorder="1"/>
    <xf numFmtId="0" fontId="0" fillId="0" borderId="16" xfId="0" applyBorder="1"/>
    <xf numFmtId="164" fontId="0" fillId="0" borderId="0" xfId="0" applyNumberFormat="1" applyFill="1" applyBorder="1"/>
    <xf numFmtId="0" fontId="9" fillId="2" borderId="38" xfId="0" applyFont="1" applyFill="1" applyBorder="1" applyAlignment="1">
      <alignment horizontal="center" vertical="center" wrapText="1"/>
    </xf>
    <xf numFmtId="3" fontId="0" fillId="0" borderId="31" xfId="0" applyNumberFormat="1" applyBorder="1"/>
    <xf numFmtId="0" fontId="0" fillId="0" borderId="33" xfId="0" applyBorder="1"/>
    <xf numFmtId="0" fontId="0" fillId="0" borderId="24" xfId="0" applyBorder="1"/>
    <xf numFmtId="0" fontId="15" fillId="0" borderId="0" xfId="0" applyFont="1" applyAlignment="1">
      <alignment horizont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" fontId="0" fillId="0" borderId="33" xfId="0" applyNumberFormat="1" applyBorder="1"/>
    <xf numFmtId="164" fontId="17" fillId="0" borderId="0" xfId="0" applyNumberFormat="1" applyFont="1"/>
  </cellXfs>
  <cellStyles count="3">
    <cellStyle name="Hiperligação" xfId="1" builtinId="8"/>
    <cellStyle name="Normal" xfId="0" builtinId="0"/>
    <cellStyle name="Normal 2" xfId="2" xr:uid="{00000000-0005-0000-0000-000002000000}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'1'!$B$6:$O$6</c:f>
              <c:numCache>
                <c:formatCode>#,##0</c:formatCode>
                <c:ptCount val="14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847135.41000000492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9-48B1-8D03-FA1F24AE4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'1'!$B$30:$O$30</c:f>
              <c:numCache>
                <c:formatCode>#,##0</c:formatCode>
                <c:ptCount val="14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1904.1249999999998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3-444F-92EA-98DEEF5C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'1'!$B$32:$O$32</c:f>
              <c:numCache>
                <c:formatCode>#,##0</c:formatCode>
                <c:ptCount val="14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456483.43799999845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E-4844-8D43-AD707D7AF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1B-409E-A2AC-7274B0FBA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'1'!$B$8:$O$8</c:f>
              <c:numCache>
                <c:formatCode>#,##0</c:formatCode>
                <c:ptCount val="14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163649.31599999996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7-48F7-B5C1-ABDA45045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'1'!$B$10:$O$10</c:f>
              <c:numCache>
                <c:formatCode>#,##0</c:formatCode>
                <c:ptCount val="14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683486.09400000493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8-48A7-A065-96C1AFEED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E-49F1-8CD3-D98C9A269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'1'!$B$17:$O$17</c:f>
              <c:numCache>
                <c:formatCode>#,##0</c:formatCode>
                <c:ptCount val="14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388747.84700000053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9-41B5-B6C4-BE873346F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'1'!$B$19:$O$19</c:f>
              <c:numCache>
                <c:formatCode>#,##0</c:formatCode>
                <c:ptCount val="14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161744.84299999999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1-4561-8B87-AAE832190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'1'!$B$21:$O$21</c:f>
              <c:numCache>
                <c:formatCode>#,##0</c:formatCode>
                <c:ptCount val="14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227003.00400000054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8-4FC4-90D7-89277E6B4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3-4A96-8973-49D6C42A1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'1'!$B$28:$O$28</c:f>
              <c:numCache>
                <c:formatCode>#,##0</c:formatCode>
                <c:ptCount val="14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458387.56299999845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2-4408-B093-863852791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5</xdr:row>
      <xdr:rowOff>76200</xdr:rowOff>
    </xdr:from>
    <xdr:to>
      <xdr:col>16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7</xdr:row>
      <xdr:rowOff>0</xdr:rowOff>
    </xdr:from>
    <xdr:to>
      <xdr:col>16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76200</xdr:colOff>
      <xdr:row>9</xdr:row>
      <xdr:rowOff>0</xdr:rowOff>
    </xdr:from>
    <xdr:to>
      <xdr:col>16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16</xdr:row>
      <xdr:rowOff>28575</xdr:rowOff>
    </xdr:from>
    <xdr:to>
      <xdr:col>15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47625</xdr:colOff>
      <xdr:row>27</xdr:row>
      <xdr:rowOff>104775</xdr:rowOff>
    </xdr:from>
    <xdr:to>
      <xdr:col>16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47625</xdr:colOff>
      <xdr:row>28</xdr:row>
      <xdr:rowOff>352424</xdr:rowOff>
    </xdr:from>
    <xdr:to>
      <xdr:col>16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31</xdr:row>
      <xdr:rowOff>95250</xdr:rowOff>
    </xdr:from>
    <xdr:to>
      <xdr:col>16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oao%20lima/Documents/COM&#201;RCIO%20EXTERNO/S&#237;ntese%20Estatistica/75.%20Novembro%202019/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L/Dropbox/IVV/S&#237;ntese%20Estatistica/Mar&#231;o%202013/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L17" sqref="L17"/>
    </sheetView>
  </sheetViews>
  <sheetFormatPr defaultRowHeight="15" x14ac:dyDescent="0.25"/>
  <cols>
    <col min="1" max="1" width="3.140625" customWidth="1"/>
  </cols>
  <sheetData>
    <row r="2" spans="2:11" ht="15.75" x14ac:dyDescent="0.25">
      <c r="E2" s="423" t="s">
        <v>25</v>
      </c>
      <c r="F2" s="423"/>
      <c r="G2" s="423"/>
      <c r="H2" s="423"/>
      <c r="I2" s="423"/>
      <c r="J2" s="423"/>
      <c r="K2" s="423"/>
    </row>
    <row r="3" spans="2:11" ht="15.75" x14ac:dyDescent="0.25">
      <c r="E3" s="423" t="s">
        <v>153</v>
      </c>
      <c r="F3" s="423"/>
      <c r="G3" s="423"/>
      <c r="H3" s="423"/>
      <c r="I3" s="423"/>
      <c r="J3" s="423"/>
      <c r="K3" s="423"/>
    </row>
    <row r="7" spans="2:11" ht="15.95" customHeight="1" x14ac:dyDescent="0.25"/>
    <row r="8" spans="2:11" ht="15.95" customHeight="1" x14ac:dyDescent="0.25">
      <c r="B8" s="7" t="s">
        <v>26</v>
      </c>
      <c r="C8" s="7"/>
    </row>
    <row r="9" spans="2:11" ht="15.95" customHeight="1" x14ac:dyDescent="0.25"/>
    <row r="10" spans="2:11" ht="15.95" customHeight="1" x14ac:dyDescent="0.25">
      <c r="B10" s="7" t="s">
        <v>114</v>
      </c>
      <c r="G10" t="s">
        <v>95</v>
      </c>
    </row>
    <row r="11" spans="2:11" ht="15.95" customHeight="1" x14ac:dyDescent="0.25"/>
    <row r="12" spans="2:11" ht="15.95" customHeight="1" x14ac:dyDescent="0.25">
      <c r="B12" s="7" t="s">
        <v>110</v>
      </c>
    </row>
    <row r="13" spans="2:11" ht="15.95" customHeight="1" x14ac:dyDescent="0.25">
      <c r="B13" s="7"/>
      <c r="C13" s="7"/>
      <c r="D13" s="7"/>
      <c r="E13" s="7"/>
      <c r="F13" s="7"/>
      <c r="G13" s="7"/>
    </row>
    <row r="14" spans="2:11" ht="15.95" customHeight="1" x14ac:dyDescent="0.25">
      <c r="B14" s="7" t="s">
        <v>109</v>
      </c>
      <c r="C14" s="7"/>
      <c r="D14" s="7"/>
      <c r="E14" s="7"/>
      <c r="F14" s="7"/>
      <c r="G14" s="7"/>
    </row>
    <row r="15" spans="2:11" ht="15.95" customHeight="1" x14ac:dyDescent="0.25"/>
    <row r="16" spans="2:11" ht="15.95" customHeight="1" x14ac:dyDescent="0.25">
      <c r="B16" s="7" t="s">
        <v>113</v>
      </c>
    </row>
    <row r="17" spans="2:8" ht="15.95" customHeight="1" x14ac:dyDescent="0.25">
      <c r="B17" s="7"/>
    </row>
    <row r="18" spans="2:8" ht="15.95" customHeight="1" x14ac:dyDescent="0.25">
      <c r="B18" s="7" t="s">
        <v>156</v>
      </c>
    </row>
    <row r="19" spans="2:8" ht="15.95" customHeight="1" x14ac:dyDescent="0.25">
      <c r="B19" s="7"/>
    </row>
    <row r="20" spans="2:8" ht="15.95" customHeight="1" x14ac:dyDescent="0.25">
      <c r="B20" s="374" t="s">
        <v>129</v>
      </c>
    </row>
    <row r="21" spans="2:8" ht="15.95" customHeight="1" x14ac:dyDescent="0.25">
      <c r="B21" s="7"/>
    </row>
    <row r="22" spans="2:8" ht="15.95" customHeight="1" x14ac:dyDescent="0.25">
      <c r="B22" s="7" t="s">
        <v>154</v>
      </c>
    </row>
    <row r="23" spans="2:8" ht="15.95" customHeight="1" x14ac:dyDescent="0.25"/>
    <row r="24" spans="2:8" ht="15.95" customHeight="1" x14ac:dyDescent="0.25">
      <c r="B24" s="374" t="s">
        <v>130</v>
      </c>
    </row>
    <row r="25" spans="2:8" ht="15.95" customHeight="1" x14ac:dyDescent="0.25">
      <c r="B25" s="13"/>
    </row>
    <row r="26" spans="2:8" ht="15.95" customHeight="1" x14ac:dyDescent="0.25">
      <c r="B26" s="374" t="s">
        <v>155</v>
      </c>
    </row>
    <row r="27" spans="2:8" ht="15.95" customHeight="1" x14ac:dyDescent="0.25">
      <c r="B27" s="7"/>
      <c r="C27" s="7"/>
      <c r="D27" s="7"/>
      <c r="E27" s="7"/>
      <c r="F27" s="7"/>
      <c r="G27" s="7"/>
      <c r="H27" s="7"/>
    </row>
    <row r="28" spans="2:8" ht="15.95" customHeight="1" x14ac:dyDescent="0.25">
      <c r="B28" s="374" t="s">
        <v>131</v>
      </c>
    </row>
    <row r="29" spans="2:8" ht="15.95" customHeight="1" x14ac:dyDescent="0.25">
      <c r="B29" s="7"/>
    </row>
    <row r="30" spans="2:8" x14ac:dyDescent="0.25">
      <c r="B30" s="374" t="s">
        <v>132</v>
      </c>
    </row>
    <row r="31" spans="2:8" x14ac:dyDescent="0.25">
      <c r="B31" s="7"/>
    </row>
    <row r="32" spans="2:8" x14ac:dyDescent="0.25">
      <c r="B32" s="374" t="s">
        <v>133</v>
      </c>
    </row>
    <row r="33" spans="2:11" x14ac:dyDescent="0.25">
      <c r="B33" s="7"/>
    </row>
    <row r="34" spans="2:11" x14ac:dyDescent="0.25">
      <c r="B34" s="374" t="s">
        <v>134</v>
      </c>
    </row>
    <row r="36" spans="2:11" x14ac:dyDescent="0.25">
      <c r="B36" s="374" t="s">
        <v>135</v>
      </c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374" t="s">
        <v>136</v>
      </c>
    </row>
    <row r="39" spans="2:11" x14ac:dyDescent="0.25">
      <c r="B39" s="374"/>
    </row>
    <row r="40" spans="2:11" x14ac:dyDescent="0.25">
      <c r="B40" s="374" t="s">
        <v>137</v>
      </c>
    </row>
    <row r="42" spans="2:11" x14ac:dyDescent="0.25">
      <c r="B42" s="374" t="s">
        <v>138</v>
      </c>
    </row>
    <row r="44" spans="2:11" x14ac:dyDescent="0.25">
      <c r="B44" s="374" t="s">
        <v>139</v>
      </c>
    </row>
    <row r="46" spans="2:11" x14ac:dyDescent="0.25">
      <c r="B46" s="374" t="s">
        <v>140</v>
      </c>
    </row>
    <row r="48" spans="2:11" x14ac:dyDescent="0.25">
      <c r="B48" s="374" t="s">
        <v>141</v>
      </c>
    </row>
    <row r="50" spans="2:2" x14ac:dyDescent="0.25">
      <c r="B50" s="374" t="s">
        <v>142</v>
      </c>
    </row>
    <row r="52" spans="2:2" x14ac:dyDescent="0.25">
      <c r="B52" s="374" t="s">
        <v>143</v>
      </c>
    </row>
    <row r="54" spans="2:2" x14ac:dyDescent="0.25">
      <c r="B54" s="374" t="s">
        <v>144</v>
      </c>
    </row>
    <row r="56" spans="2:2" x14ac:dyDescent="0.25">
      <c r="B56" s="374" t="s">
        <v>145</v>
      </c>
    </row>
    <row r="58" spans="2:2" x14ac:dyDescent="0.25">
      <c r="B58" s="374" t="s">
        <v>146</v>
      </c>
    </row>
    <row r="60" spans="2:2" x14ac:dyDescent="0.25">
      <c r="B60" s="374" t="s">
        <v>147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zoomScaleNormal="100" workbookViewId="0">
      <selection activeCell="A10" sqref="A10:XFD10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1" customWidth="1"/>
    <col min="16" max="16" width="10.85546875" customWidth="1"/>
    <col min="17" max="17" width="1.85546875" customWidth="1"/>
  </cols>
  <sheetData>
    <row r="1" spans="1:17" ht="15.75" x14ac:dyDescent="0.25">
      <c r="A1" s="6" t="s">
        <v>31</v>
      </c>
    </row>
    <row r="3" spans="1:17" ht="8.25" customHeight="1" thickBot="1" x14ac:dyDescent="0.3"/>
    <row r="4" spans="1:17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13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7" x14ac:dyDescent="0.25">
      <c r="A5" s="476"/>
      <c r="B5" s="465" t="s">
        <v>160</v>
      </c>
      <c r="C5" s="467"/>
      <c r="D5" s="465" t="str">
        <f>B5</f>
        <v>jan-jun</v>
      </c>
      <c r="E5" s="467"/>
      <c r="F5" s="177" t="s">
        <v>123</v>
      </c>
      <c r="H5" s="468" t="str">
        <f>B5</f>
        <v>jan-jun</v>
      </c>
      <c r="I5" s="467"/>
      <c r="J5" s="465" t="str">
        <f>B5</f>
        <v>jan-jun</v>
      </c>
      <c r="K5" s="466"/>
      <c r="L5" s="177" t="str">
        <f>F5</f>
        <v>2021 / 2020</v>
      </c>
      <c r="N5" s="468" t="str">
        <f>B5</f>
        <v>jan-jun</v>
      </c>
      <c r="O5" s="466"/>
      <c r="P5" s="177" t="str">
        <f>L5</f>
        <v>2021 / 2020</v>
      </c>
    </row>
    <row r="6" spans="1:17" ht="19.5" customHeight="1" thickBot="1" x14ac:dyDescent="0.3">
      <c r="A6" s="477"/>
      <c r="B6" s="120">
        <v>2020</v>
      </c>
      <c r="C6" s="180">
        <v>2021</v>
      </c>
      <c r="D6" s="120">
        <f>B6</f>
        <v>2020</v>
      </c>
      <c r="E6" s="180">
        <f>C6</f>
        <v>2021</v>
      </c>
      <c r="F6" s="177" t="s">
        <v>1</v>
      </c>
      <c r="H6" s="31">
        <f>B6</f>
        <v>2020</v>
      </c>
      <c r="I6" s="180">
        <f>C6</f>
        <v>2021</v>
      </c>
      <c r="J6" s="120">
        <f>B6</f>
        <v>2020</v>
      </c>
      <c r="K6" s="180">
        <f>C6</f>
        <v>2021</v>
      </c>
      <c r="L6" s="358">
        <v>1000</v>
      </c>
      <c r="N6" s="31">
        <f>B6</f>
        <v>2020</v>
      </c>
      <c r="O6" s="180">
        <f>C6</f>
        <v>2021</v>
      </c>
      <c r="P6" s="178"/>
    </row>
    <row r="7" spans="1:17" ht="20.100000000000001" customHeight="1" x14ac:dyDescent="0.25">
      <c r="A7" s="14" t="s">
        <v>164</v>
      </c>
      <c r="B7" s="25">
        <v>189034.3</v>
      </c>
      <c r="C7" s="195">
        <v>211622.58999999997</v>
      </c>
      <c r="D7" s="294">
        <f>B7/$B$33</f>
        <v>0.13334022438484486</v>
      </c>
      <c r="E7" s="344">
        <f>C7/$C$33</f>
        <v>0.13037900859332052</v>
      </c>
      <c r="F7" s="67">
        <f>(C7-B7)/B7</f>
        <v>0.11949307612427999</v>
      </c>
      <c r="G7" s="1"/>
      <c r="H7" s="25">
        <v>49522.311000000002</v>
      </c>
      <c r="I7" s="195">
        <v>56677.314999999988</v>
      </c>
      <c r="J7" s="294">
        <f t="shared" ref="J7:J32" si="0">H7/$H$33</f>
        <v>0.13565885907107045</v>
      </c>
      <c r="K7" s="344">
        <f>I7/$I$33</f>
        <v>0.13011738163142231</v>
      </c>
      <c r="L7" s="67">
        <f>(I7-H7)/H7</f>
        <v>0.14448041409052953</v>
      </c>
      <c r="M7" s="1"/>
      <c r="N7" s="48">
        <f t="shared" ref="N7:N33" si="1">(H7/B7)*10</f>
        <v>2.6197526586444897</v>
      </c>
      <c r="O7" s="197">
        <f t="shared" ref="O7:O33" si="2">(I7/C7)*10</f>
        <v>2.6782261288834999</v>
      </c>
      <c r="P7" s="67">
        <f>(O7-N7)/N7</f>
        <v>2.232022555490619E-2</v>
      </c>
      <c r="Q7" s="4"/>
    </row>
    <row r="8" spans="1:17" ht="20.100000000000001" customHeight="1" x14ac:dyDescent="0.25">
      <c r="A8" s="14" t="s">
        <v>165</v>
      </c>
      <c r="B8" s="25">
        <v>132028.15000000005</v>
      </c>
      <c r="C8" s="188">
        <v>154447.2999999999</v>
      </c>
      <c r="D8" s="294">
        <f t="shared" ref="D8:D32" si="3">B8/$B$33</f>
        <v>9.3129464579263993E-2</v>
      </c>
      <c r="E8" s="295">
        <f t="shared" ref="E8:E32" si="4">C8/$C$33</f>
        <v>9.5153763376183725E-2</v>
      </c>
      <c r="F8" s="67">
        <f t="shared" ref="F8:F33" si="5">(C8-B8)/B8</f>
        <v>0.16980583307423333</v>
      </c>
      <c r="G8" s="1"/>
      <c r="H8" s="25">
        <v>44791.865999999987</v>
      </c>
      <c r="I8" s="188">
        <v>54732.418999999987</v>
      </c>
      <c r="J8" s="294">
        <f t="shared" si="0"/>
        <v>0.12270052254274381</v>
      </c>
      <c r="K8" s="295">
        <f t="shared" ref="K8:K32" si="6">I8/$I$33</f>
        <v>0.12565237168757745</v>
      </c>
      <c r="L8" s="67">
        <f t="shared" ref="L8:L33" si="7">(I8-H8)/H8</f>
        <v>0.22192763748668123</v>
      </c>
      <c r="M8" s="1"/>
      <c r="N8" s="48">
        <f t="shared" si="1"/>
        <v>3.3925996842340038</v>
      </c>
      <c r="O8" s="191">
        <f t="shared" si="2"/>
        <v>3.5437601693263669</v>
      </c>
      <c r="P8" s="67">
        <f t="shared" ref="P8:P33" si="8">(O8-N8)/N8</f>
        <v>4.4555945045574336E-2</v>
      </c>
      <c r="Q8" s="4"/>
    </row>
    <row r="9" spans="1:17" s="13" customFormat="1" ht="20.100000000000001" customHeight="1" x14ac:dyDescent="0.25">
      <c r="A9" s="408" t="s">
        <v>166</v>
      </c>
      <c r="B9" s="304">
        <v>102373.53000000001</v>
      </c>
      <c r="C9" s="305">
        <v>108020.51000000004</v>
      </c>
      <c r="D9" s="294">
        <f t="shared" si="3"/>
        <v>7.2211812677744999E-2</v>
      </c>
      <c r="E9" s="295">
        <f t="shared" si="4"/>
        <v>6.6550584233681639E-2</v>
      </c>
      <c r="F9" s="67">
        <f t="shared" si="5"/>
        <v>5.5160547848648225E-2</v>
      </c>
      <c r="G9" s="8"/>
      <c r="H9" s="304">
        <v>29219.222999999998</v>
      </c>
      <c r="I9" s="305">
        <v>32194.800999999999</v>
      </c>
      <c r="J9" s="294">
        <f t="shared" si="0"/>
        <v>8.0041629218862181E-2</v>
      </c>
      <c r="K9" s="295">
        <f t="shared" si="6"/>
        <v>7.3911461900845118E-2</v>
      </c>
      <c r="L9" s="67">
        <f t="shared" si="7"/>
        <v>0.10183631508613358</v>
      </c>
      <c r="M9" s="8"/>
      <c r="N9" s="411">
        <f t="shared" si="1"/>
        <v>2.8541775398386666</v>
      </c>
      <c r="O9" s="322">
        <f t="shared" si="2"/>
        <v>2.9804340860823548</v>
      </c>
      <c r="P9" s="67">
        <f t="shared" si="8"/>
        <v>4.4235701697388066E-2</v>
      </c>
      <c r="Q9" s="418"/>
    </row>
    <row r="10" spans="1:17" s="13" customFormat="1" ht="20.100000000000001" customHeight="1" x14ac:dyDescent="0.25">
      <c r="A10" s="408" t="s">
        <v>167</v>
      </c>
      <c r="B10" s="304">
        <v>80185.589999999967</v>
      </c>
      <c r="C10" s="305">
        <v>117269.88999999994</v>
      </c>
      <c r="D10" s="294">
        <f t="shared" si="3"/>
        <v>5.6560976304465216E-2</v>
      </c>
      <c r="E10" s="295">
        <f t="shared" si="4"/>
        <v>7.2249054300147011E-2</v>
      </c>
      <c r="F10" s="67">
        <f t="shared" si="5"/>
        <v>0.46248085223292601</v>
      </c>
      <c r="G10" s="8"/>
      <c r="H10" s="304">
        <v>22302.159</v>
      </c>
      <c r="I10" s="305">
        <v>31742.460000000006</v>
      </c>
      <c r="J10" s="294">
        <f t="shared" si="0"/>
        <v>6.1093381622711537E-2</v>
      </c>
      <c r="K10" s="295">
        <f t="shared" si="6"/>
        <v>7.2872996572617435E-2</v>
      </c>
      <c r="L10" s="67">
        <f t="shared" si="7"/>
        <v>0.42329090201536124</v>
      </c>
      <c r="M10" s="8"/>
      <c r="N10" s="411">
        <f t="shared" si="1"/>
        <v>2.7813175659117819</v>
      </c>
      <c r="O10" s="322">
        <f t="shared" si="2"/>
        <v>2.7067868828051278</v>
      </c>
      <c r="P10" s="67">
        <f t="shared" si="8"/>
        <v>-2.6796897995436629E-2</v>
      </c>
      <c r="Q10" s="418"/>
    </row>
    <row r="11" spans="1:17" ht="20.100000000000001" customHeight="1" x14ac:dyDescent="0.25">
      <c r="A11" s="14" t="s">
        <v>168</v>
      </c>
      <c r="B11" s="25">
        <v>107253.26999999999</v>
      </c>
      <c r="C11" s="188">
        <v>118318.73000000004</v>
      </c>
      <c r="D11" s="294">
        <f t="shared" si="3"/>
        <v>7.5653863281998829E-2</v>
      </c>
      <c r="E11" s="295">
        <f t="shared" si="4"/>
        <v>7.2895236351756112E-2</v>
      </c>
      <c r="F11" s="67">
        <f t="shared" si="5"/>
        <v>0.10317130657181875</v>
      </c>
      <c r="G11" s="1"/>
      <c r="H11" s="25">
        <v>24486.057000000001</v>
      </c>
      <c r="I11" s="188">
        <v>28009.375000000007</v>
      </c>
      <c r="J11" s="294">
        <f t="shared" si="0"/>
        <v>6.7075838923777165E-2</v>
      </c>
      <c r="K11" s="295">
        <f t="shared" si="6"/>
        <v>6.4302737984899619E-2</v>
      </c>
      <c r="L11" s="67">
        <f t="shared" si="7"/>
        <v>0.14389078649943543</v>
      </c>
      <c r="M11" s="1"/>
      <c r="N11" s="48">
        <f t="shared" si="1"/>
        <v>2.2830126298247135</v>
      </c>
      <c r="O11" s="191">
        <f t="shared" si="2"/>
        <v>2.3672815791717845</v>
      </c>
      <c r="P11" s="67">
        <f t="shared" si="8"/>
        <v>3.6911293545292836E-2</v>
      </c>
      <c r="Q11" s="4"/>
    </row>
    <row r="12" spans="1:17" ht="20.100000000000001" customHeight="1" x14ac:dyDescent="0.25">
      <c r="A12" s="14" t="s">
        <v>169</v>
      </c>
      <c r="B12" s="25">
        <v>67535.450000000012</v>
      </c>
      <c r="C12" s="188">
        <v>72556.840000000011</v>
      </c>
      <c r="D12" s="294">
        <f t="shared" si="3"/>
        <v>4.7637873427898922E-2</v>
      </c>
      <c r="E12" s="295">
        <f t="shared" si="4"/>
        <v>4.4701696855067245E-2</v>
      </c>
      <c r="F12" s="67">
        <f t="shared" si="5"/>
        <v>7.4351914439009417E-2</v>
      </c>
      <c r="G12" s="1"/>
      <c r="H12" s="25">
        <v>23518.903000000009</v>
      </c>
      <c r="I12" s="188">
        <v>25550.245999999996</v>
      </c>
      <c r="J12" s="294">
        <f t="shared" si="0"/>
        <v>6.4426467245908156E-2</v>
      </c>
      <c r="K12" s="295">
        <f t="shared" si="6"/>
        <v>5.8657173678017767E-2</v>
      </c>
      <c r="L12" s="67">
        <f t="shared" si="7"/>
        <v>8.6370652576779852E-2</v>
      </c>
      <c r="M12" s="1"/>
      <c r="N12" s="48">
        <f t="shared" si="1"/>
        <v>3.4824529932057913</v>
      </c>
      <c r="O12" s="191">
        <f t="shared" si="2"/>
        <v>3.5214110757855481</v>
      </c>
      <c r="P12" s="67">
        <f t="shared" si="8"/>
        <v>1.1186965812823156E-2</v>
      </c>
      <c r="Q12" s="4"/>
    </row>
    <row r="13" spans="1:17" ht="20.100000000000001" customHeight="1" x14ac:dyDescent="0.25">
      <c r="A13" s="14" t="s">
        <v>170</v>
      </c>
      <c r="B13" s="25">
        <v>66933.279999999984</v>
      </c>
      <c r="C13" s="188">
        <v>69211.649999999994</v>
      </c>
      <c r="D13" s="294">
        <f t="shared" si="3"/>
        <v>4.7213117270324213E-2</v>
      </c>
      <c r="E13" s="295">
        <f t="shared" si="4"/>
        <v>4.2640751680186377E-2</v>
      </c>
      <c r="F13" s="67">
        <f t="shared" si="5"/>
        <v>3.4039419553322507E-2</v>
      </c>
      <c r="G13" s="1"/>
      <c r="H13" s="25">
        <v>21498.94</v>
      </c>
      <c r="I13" s="188">
        <v>23734.495999999999</v>
      </c>
      <c r="J13" s="294">
        <f t="shared" si="0"/>
        <v>5.8893085010459208E-2</v>
      </c>
      <c r="K13" s="295">
        <f t="shared" si="6"/>
        <v>5.4488651656513135E-2</v>
      </c>
      <c r="L13" s="67">
        <f t="shared" si="7"/>
        <v>0.10398447551367651</v>
      </c>
      <c r="M13" s="1"/>
      <c r="N13" s="48">
        <f t="shared" si="1"/>
        <v>3.2119955872474804</v>
      </c>
      <c r="O13" s="191">
        <f t="shared" si="2"/>
        <v>3.4292631370585736</v>
      </c>
      <c r="P13" s="67">
        <f t="shared" si="8"/>
        <v>6.7642543057563981E-2</v>
      </c>
      <c r="Q13" s="4"/>
    </row>
    <row r="14" spans="1:17" ht="20.100000000000001" customHeight="1" x14ac:dyDescent="0.25">
      <c r="A14" s="14" t="s">
        <v>171</v>
      </c>
      <c r="B14" s="25">
        <v>60947.850000000006</v>
      </c>
      <c r="C14" s="188">
        <v>68774.069999999992</v>
      </c>
      <c r="D14" s="294">
        <f t="shared" si="3"/>
        <v>4.2991139675571409E-2</v>
      </c>
      <c r="E14" s="295">
        <f t="shared" si="4"/>
        <v>4.2371162093459057E-2</v>
      </c>
      <c r="F14" s="67">
        <f t="shared" si="5"/>
        <v>0.1284084672387949</v>
      </c>
      <c r="G14" s="1"/>
      <c r="H14" s="25">
        <v>19026.740000000002</v>
      </c>
      <c r="I14" s="188">
        <v>23547.750000000004</v>
      </c>
      <c r="J14" s="294">
        <f t="shared" si="0"/>
        <v>5.2120868112190868E-2</v>
      </c>
      <c r="K14" s="295">
        <f t="shared" si="6"/>
        <v>5.4059928091359406E-2</v>
      </c>
      <c r="L14" s="67">
        <f t="shared" si="7"/>
        <v>0.23761348502160651</v>
      </c>
      <c r="M14" s="1"/>
      <c r="N14" s="48">
        <f t="shared" si="1"/>
        <v>3.121806593669834</v>
      </c>
      <c r="O14" s="191">
        <f t="shared" si="2"/>
        <v>3.4239285242243196</v>
      </c>
      <c r="P14" s="67">
        <f t="shared" si="8"/>
        <v>9.6777914162621673E-2</v>
      </c>
      <c r="Q14" s="4"/>
    </row>
    <row r="15" spans="1:17" ht="20.100000000000001" customHeight="1" x14ac:dyDescent="0.25">
      <c r="A15" s="14" t="s">
        <v>172</v>
      </c>
      <c r="B15" s="25">
        <v>59549.110000000008</v>
      </c>
      <c r="C15" s="188">
        <v>57292.87000000001</v>
      </c>
      <c r="D15" s="294">
        <f t="shared" si="3"/>
        <v>4.2004502300999398E-2</v>
      </c>
      <c r="E15" s="295">
        <f t="shared" si="4"/>
        <v>3.5297685327762021E-2</v>
      </c>
      <c r="F15" s="67">
        <f t="shared" si="5"/>
        <v>-3.7888727472165373E-2</v>
      </c>
      <c r="G15" s="1"/>
      <c r="H15" s="25">
        <v>17213.076000000005</v>
      </c>
      <c r="I15" s="188">
        <v>18303.155000000006</v>
      </c>
      <c r="J15" s="294">
        <f t="shared" si="0"/>
        <v>4.7152610694271228E-2</v>
      </c>
      <c r="K15" s="295">
        <f t="shared" si="6"/>
        <v>4.2019608801053411E-2</v>
      </c>
      <c r="L15" s="67">
        <f t="shared" si="7"/>
        <v>6.3328541627307125E-2</v>
      </c>
      <c r="M15" s="1"/>
      <c r="N15" s="48">
        <f t="shared" si="1"/>
        <v>2.8905681377941672</v>
      </c>
      <c r="O15" s="191">
        <f t="shared" si="2"/>
        <v>3.1946654095003453</v>
      </c>
      <c r="P15" s="67">
        <f t="shared" si="8"/>
        <v>0.10520328780010664</v>
      </c>
      <c r="Q15" s="4"/>
    </row>
    <row r="16" spans="1:17" ht="20.100000000000001" customHeight="1" x14ac:dyDescent="0.25">
      <c r="A16" s="14" t="s">
        <v>173</v>
      </c>
      <c r="B16" s="25">
        <v>62513.139999999992</v>
      </c>
      <c r="C16" s="188">
        <v>73148.740000000034</v>
      </c>
      <c r="D16" s="294">
        <f t="shared" si="3"/>
        <v>4.4095257392976941E-2</v>
      </c>
      <c r="E16" s="295">
        <f t="shared" si="4"/>
        <v>4.5066361776644803E-2</v>
      </c>
      <c r="F16" s="67">
        <f t="shared" si="5"/>
        <v>0.17013383106335794</v>
      </c>
      <c r="G16" s="1"/>
      <c r="H16" s="25">
        <v>14253.599999999999</v>
      </c>
      <c r="I16" s="188">
        <v>15951.273000000001</v>
      </c>
      <c r="J16" s="294">
        <f t="shared" si="0"/>
        <v>3.9045575107660255E-2</v>
      </c>
      <c r="K16" s="295">
        <f t="shared" si="6"/>
        <v>3.6620257618908081E-2</v>
      </c>
      <c r="L16" s="67">
        <f t="shared" si="7"/>
        <v>0.1191048577201551</v>
      </c>
      <c r="M16" s="1"/>
      <c r="N16" s="48">
        <f t="shared" si="1"/>
        <v>2.2800966324839864</v>
      </c>
      <c r="O16" s="191">
        <f t="shared" si="2"/>
        <v>2.1806627154480025</v>
      </c>
      <c r="P16" s="67">
        <f t="shared" si="8"/>
        <v>-4.3609518833269127E-2</v>
      </c>
      <c r="Q16" s="4"/>
    </row>
    <row r="17" spans="1:17" ht="20.100000000000001" customHeight="1" x14ac:dyDescent="0.25">
      <c r="A17" s="14" t="s">
        <v>174</v>
      </c>
      <c r="B17" s="25">
        <v>51822.889999999963</v>
      </c>
      <c r="C17" s="188">
        <v>69490.330000000016</v>
      </c>
      <c r="D17" s="294">
        <f t="shared" si="3"/>
        <v>3.6554613532417818E-2</v>
      </c>
      <c r="E17" s="295">
        <f t="shared" si="4"/>
        <v>4.2812444230186784E-2</v>
      </c>
      <c r="F17" s="67">
        <f t="shared" si="5"/>
        <v>0.34091962065411763</v>
      </c>
      <c r="G17" s="1"/>
      <c r="H17" s="25">
        <v>11362.065999999995</v>
      </c>
      <c r="I17" s="188">
        <v>15520.355999999998</v>
      </c>
      <c r="J17" s="294">
        <f t="shared" si="0"/>
        <v>3.112465632410007E-2</v>
      </c>
      <c r="K17" s="295">
        <f t="shared" si="6"/>
        <v>3.5630976603382415E-2</v>
      </c>
      <c r="L17" s="67">
        <f t="shared" si="7"/>
        <v>0.36598009552136068</v>
      </c>
      <c r="M17" s="1"/>
      <c r="N17" s="48">
        <f t="shared" si="1"/>
        <v>2.1924801955274984</v>
      </c>
      <c r="O17" s="191">
        <f t="shared" si="2"/>
        <v>2.2334555038089468</v>
      </c>
      <c r="P17" s="67">
        <f t="shared" si="8"/>
        <v>1.8689020938494692E-2</v>
      </c>
      <c r="Q17" s="4"/>
    </row>
    <row r="18" spans="1:17" ht="20.100000000000001" customHeight="1" x14ac:dyDescent="0.25">
      <c r="A18" s="14" t="s">
        <v>175</v>
      </c>
      <c r="B18" s="25">
        <v>106666.72</v>
      </c>
      <c r="C18" s="188">
        <v>94858.910000000047</v>
      </c>
      <c r="D18" s="294">
        <f t="shared" si="3"/>
        <v>7.5240125094733712E-2</v>
      </c>
      <c r="E18" s="295">
        <f t="shared" si="4"/>
        <v>5.8441826281603618E-2</v>
      </c>
      <c r="F18" s="67">
        <f t="shared" si="5"/>
        <v>-0.11069816340091787</v>
      </c>
      <c r="G18" s="1"/>
      <c r="H18" s="25">
        <v>13055.792000000005</v>
      </c>
      <c r="I18" s="188">
        <v>11461.553999999996</v>
      </c>
      <c r="J18" s="294">
        <f t="shared" si="0"/>
        <v>3.5764361784109987E-2</v>
      </c>
      <c r="K18" s="295">
        <f t="shared" si="6"/>
        <v>2.631295070888864E-2</v>
      </c>
      <c r="L18" s="67">
        <f t="shared" si="7"/>
        <v>-0.12210963532507318</v>
      </c>
      <c r="M18" s="1"/>
      <c r="N18" s="48">
        <f t="shared" si="1"/>
        <v>1.2239798880100565</v>
      </c>
      <c r="O18" s="191">
        <f t="shared" si="2"/>
        <v>1.208273845862238</v>
      </c>
      <c r="P18" s="67">
        <f t="shared" si="8"/>
        <v>-1.2831944627254791E-2</v>
      </c>
      <c r="Q18" s="4"/>
    </row>
    <row r="19" spans="1:17" ht="20.100000000000001" customHeight="1" x14ac:dyDescent="0.25">
      <c r="A19" s="14" t="s">
        <v>176</v>
      </c>
      <c r="B19" s="25">
        <v>23669.049999999988</v>
      </c>
      <c r="C19" s="188">
        <v>30274.040000000019</v>
      </c>
      <c r="D19" s="294">
        <f t="shared" si="3"/>
        <v>1.6695575554151344E-2</v>
      </c>
      <c r="E19" s="295">
        <f t="shared" si="4"/>
        <v>1.8651597267165722E-2</v>
      </c>
      <c r="F19" s="67">
        <f t="shared" si="5"/>
        <v>0.27905598239050716</v>
      </c>
      <c r="G19" s="1"/>
      <c r="H19" s="25">
        <v>6365.570999999999</v>
      </c>
      <c r="I19" s="188">
        <v>8695.3649999999961</v>
      </c>
      <c r="J19" s="294">
        <f t="shared" si="0"/>
        <v>1.743751617722147E-2</v>
      </c>
      <c r="K19" s="295">
        <f t="shared" si="6"/>
        <v>1.9962451046410937E-2</v>
      </c>
      <c r="L19" s="67">
        <f t="shared" si="7"/>
        <v>0.36599921672384106</v>
      </c>
      <c r="M19" s="1"/>
      <c r="N19" s="48">
        <f t="shared" si="1"/>
        <v>2.6894070526700489</v>
      </c>
      <c r="O19" s="191">
        <f t="shared" si="2"/>
        <v>2.872218243749427</v>
      </c>
      <c r="P19" s="67">
        <f t="shared" si="8"/>
        <v>6.797453397687897E-2</v>
      </c>
      <c r="Q19" s="4"/>
    </row>
    <row r="20" spans="1:17" ht="20.100000000000001" customHeight="1" x14ac:dyDescent="0.25">
      <c r="A20" s="14" t="s">
        <v>177</v>
      </c>
      <c r="B20" s="25">
        <v>17702.379999999994</v>
      </c>
      <c r="C20" s="188">
        <v>24436.44</v>
      </c>
      <c r="D20" s="294">
        <f t="shared" si="3"/>
        <v>1.2486830809783142E-2</v>
      </c>
      <c r="E20" s="295">
        <f t="shared" si="4"/>
        <v>1.505509794937375E-2</v>
      </c>
      <c r="F20" s="67">
        <f t="shared" si="5"/>
        <v>0.38040421683412101</v>
      </c>
      <c r="G20" s="1"/>
      <c r="H20" s="25">
        <v>5313.3920000000007</v>
      </c>
      <c r="I20" s="188">
        <v>7837.7649999999994</v>
      </c>
      <c r="J20" s="294">
        <f t="shared" si="0"/>
        <v>1.4555231409078492E-2</v>
      </c>
      <c r="K20" s="295">
        <f t="shared" si="6"/>
        <v>1.7993609253409495E-2</v>
      </c>
      <c r="L20" s="67">
        <f t="shared" si="7"/>
        <v>0.47509632265038948</v>
      </c>
      <c r="M20" s="1"/>
      <c r="N20" s="48">
        <f t="shared" si="1"/>
        <v>3.0015127909354575</v>
      </c>
      <c r="O20" s="191">
        <f t="shared" si="2"/>
        <v>3.2074086896454639</v>
      </c>
      <c r="P20" s="67">
        <f t="shared" si="8"/>
        <v>6.8597375074265943E-2</v>
      </c>
      <c r="Q20" s="4"/>
    </row>
    <row r="21" spans="1:17" ht="20.100000000000001" customHeight="1" x14ac:dyDescent="0.25">
      <c r="A21" s="14" t="s">
        <v>178</v>
      </c>
      <c r="B21" s="25">
        <v>13045.349999999999</v>
      </c>
      <c r="C21" s="188">
        <v>16116.859999999993</v>
      </c>
      <c r="D21" s="294">
        <f t="shared" si="3"/>
        <v>9.2018744544182501E-3</v>
      </c>
      <c r="E21" s="295">
        <f t="shared" si="4"/>
        <v>9.9294703294073826E-3</v>
      </c>
      <c r="F21" s="67">
        <f t="shared" si="5"/>
        <v>0.23544864645256702</v>
      </c>
      <c r="G21" s="1"/>
      <c r="H21" s="25">
        <v>5753.7690000000021</v>
      </c>
      <c r="I21" s="188">
        <v>7640.1119999999983</v>
      </c>
      <c r="J21" s="294">
        <f t="shared" si="0"/>
        <v>1.5761577400911161E-2</v>
      </c>
      <c r="K21" s="295">
        <f t="shared" si="6"/>
        <v>1.7539845859155627E-2</v>
      </c>
      <c r="L21" s="67">
        <f t="shared" si="7"/>
        <v>0.3278447570627176</v>
      </c>
      <c r="M21" s="1"/>
      <c r="N21" s="48">
        <f t="shared" si="1"/>
        <v>4.4105899803378232</v>
      </c>
      <c r="O21" s="191">
        <f t="shared" si="2"/>
        <v>4.74044696051216</v>
      </c>
      <c r="P21" s="67">
        <f t="shared" si="8"/>
        <v>7.4787495923407457E-2</v>
      </c>
      <c r="Q21" s="4"/>
    </row>
    <row r="22" spans="1:17" ht="20.100000000000001" customHeight="1" x14ac:dyDescent="0.25">
      <c r="A22" s="14" t="s">
        <v>179</v>
      </c>
      <c r="B22" s="25">
        <v>25007.88</v>
      </c>
      <c r="C22" s="188">
        <v>26434.219999999994</v>
      </c>
      <c r="D22" s="294">
        <f t="shared" si="3"/>
        <v>1.7639953863342658E-2</v>
      </c>
      <c r="E22" s="295">
        <f t="shared" si="4"/>
        <v>1.6285914450521209E-2</v>
      </c>
      <c r="F22" s="67">
        <f t="shared" si="5"/>
        <v>5.7035622371828111E-2</v>
      </c>
      <c r="G22" s="1"/>
      <c r="H22" s="25">
        <v>6334.2910000000002</v>
      </c>
      <c r="I22" s="188">
        <v>6846.8189999999968</v>
      </c>
      <c r="J22" s="294">
        <f t="shared" si="0"/>
        <v>1.7351829362005137E-2</v>
      </c>
      <c r="K22" s="295">
        <f t="shared" si="6"/>
        <v>1.5718637355779344E-2</v>
      </c>
      <c r="L22" s="67">
        <f t="shared" si="7"/>
        <v>8.0913238750792565E-2</v>
      </c>
      <c r="M22" s="1"/>
      <c r="N22" s="48">
        <f t="shared" si="1"/>
        <v>2.5329180242387599</v>
      </c>
      <c r="O22" s="191">
        <f t="shared" si="2"/>
        <v>2.5901346814848325</v>
      </c>
      <c r="P22" s="67">
        <f t="shared" si="8"/>
        <v>2.2589225825130458E-2</v>
      </c>
      <c r="Q22" s="4"/>
    </row>
    <row r="23" spans="1:17" ht="20.100000000000001" customHeight="1" x14ac:dyDescent="0.25">
      <c r="A23" s="14" t="s">
        <v>180</v>
      </c>
      <c r="B23" s="25">
        <v>26610.59</v>
      </c>
      <c r="C23" s="188">
        <v>25950.820000000003</v>
      </c>
      <c r="D23" s="294">
        <f t="shared" si="3"/>
        <v>1.8770466743935409E-2</v>
      </c>
      <c r="E23" s="295">
        <f t="shared" si="4"/>
        <v>1.5988095523184531E-2</v>
      </c>
      <c r="F23" s="67">
        <f t="shared" si="5"/>
        <v>-2.4793512657930426E-2</v>
      </c>
      <c r="G23" s="1"/>
      <c r="H23" s="25">
        <v>5631.6070000000018</v>
      </c>
      <c r="I23" s="188">
        <v>6069.81</v>
      </c>
      <c r="J23" s="294">
        <f t="shared" si="0"/>
        <v>1.5426933132354305E-2</v>
      </c>
      <c r="K23" s="295">
        <f t="shared" si="6"/>
        <v>1.3934812970590149E-2</v>
      </c>
      <c r="L23" s="67">
        <f t="shared" si="7"/>
        <v>7.7811360061168774E-2</v>
      </c>
      <c r="M23" s="1"/>
      <c r="N23" s="48">
        <f t="shared" si="1"/>
        <v>2.116302945556638</v>
      </c>
      <c r="O23" s="191">
        <f t="shared" si="2"/>
        <v>2.3389665528873458</v>
      </c>
      <c r="P23" s="67">
        <f t="shared" si="8"/>
        <v>0.10521348458083914</v>
      </c>
      <c r="Q23" s="4"/>
    </row>
    <row r="24" spans="1:17" ht="20.100000000000001" customHeight="1" x14ac:dyDescent="0.25">
      <c r="A24" s="14" t="s">
        <v>181</v>
      </c>
      <c r="B24" s="25">
        <v>27174.730000000003</v>
      </c>
      <c r="C24" s="188">
        <v>27152.459999999995</v>
      </c>
      <c r="D24" s="294">
        <f t="shared" si="3"/>
        <v>1.9168397459072645E-2</v>
      </c>
      <c r="E24" s="295">
        <f t="shared" si="4"/>
        <v>1.67284164496323E-2</v>
      </c>
      <c r="F24" s="67">
        <f t="shared" si="5"/>
        <v>-8.1951136221069024E-4</v>
      </c>
      <c r="G24" s="1"/>
      <c r="H24" s="25">
        <v>5713.7079999999978</v>
      </c>
      <c r="I24" s="188">
        <v>5951.5109999999995</v>
      </c>
      <c r="J24" s="294">
        <f t="shared" si="0"/>
        <v>1.5651836368162371E-2</v>
      </c>
      <c r="K24" s="295">
        <f t="shared" si="6"/>
        <v>1.3663227131888797E-2</v>
      </c>
      <c r="L24" s="67">
        <f t="shared" si="7"/>
        <v>4.161973275498184E-2</v>
      </c>
      <c r="M24" s="1"/>
      <c r="N24" s="48">
        <f t="shared" si="1"/>
        <v>2.1025813319948341</v>
      </c>
      <c r="O24" s="191">
        <f t="shared" si="2"/>
        <v>2.1918864810039311</v>
      </c>
      <c r="P24" s="67">
        <f t="shared" si="8"/>
        <v>4.2474052085475493E-2</v>
      </c>
      <c r="Q24" s="4"/>
    </row>
    <row r="25" spans="1:17" ht="20.100000000000001" customHeight="1" x14ac:dyDescent="0.25">
      <c r="A25" s="14" t="s">
        <v>182</v>
      </c>
      <c r="B25" s="25">
        <v>15233.800000000001</v>
      </c>
      <c r="C25" s="188">
        <v>23480.109999999982</v>
      </c>
      <c r="D25" s="294">
        <f t="shared" si="3"/>
        <v>1.0745554167861864E-2</v>
      </c>
      <c r="E25" s="295">
        <f t="shared" si="4"/>
        <v>1.4465910579121584E-2</v>
      </c>
      <c r="F25" s="67">
        <f t="shared" si="5"/>
        <v>0.54131667738843758</v>
      </c>
      <c r="G25" s="1"/>
      <c r="H25" s="25">
        <v>3327.3679999999995</v>
      </c>
      <c r="I25" s="188">
        <v>5665.0300000000007</v>
      </c>
      <c r="J25" s="294">
        <f t="shared" si="0"/>
        <v>9.1148199160089576E-3</v>
      </c>
      <c r="K25" s="295">
        <f t="shared" si="6"/>
        <v>1.3005536173748819E-2</v>
      </c>
      <c r="L25" s="67">
        <f t="shared" si="7"/>
        <v>0.70255589402795293</v>
      </c>
      <c r="M25" s="1"/>
      <c r="N25" s="48">
        <f t="shared" si="1"/>
        <v>2.1842009216347851</v>
      </c>
      <c r="O25" s="191">
        <f t="shared" si="2"/>
        <v>2.4126931262247089</v>
      </c>
      <c r="P25" s="67">
        <f t="shared" si="8"/>
        <v>0.10461134885837642</v>
      </c>
      <c r="Q25" s="4"/>
    </row>
    <row r="26" spans="1:17" ht="20.100000000000001" customHeight="1" x14ac:dyDescent="0.25">
      <c r="A26" s="14" t="s">
        <v>183</v>
      </c>
      <c r="B26" s="25">
        <v>9496.2800000000025</v>
      </c>
      <c r="C26" s="188">
        <v>12400.98</v>
      </c>
      <c r="D26" s="294">
        <f t="shared" si="3"/>
        <v>6.6984462926638977E-3</v>
      </c>
      <c r="E26" s="295">
        <f t="shared" si="4"/>
        <v>7.6401459692256686E-3</v>
      </c>
      <c r="F26" s="67">
        <f t="shared" si="5"/>
        <v>0.30587766999288102</v>
      </c>
      <c r="G26" s="1"/>
      <c r="H26" s="25">
        <v>3055.2440000000001</v>
      </c>
      <c r="I26" s="188">
        <v>4146.5760000000009</v>
      </c>
      <c r="J26" s="294">
        <f t="shared" si="0"/>
        <v>8.369377495806558E-3</v>
      </c>
      <c r="K26" s="295">
        <f t="shared" si="6"/>
        <v>9.5195337297770168E-3</v>
      </c>
      <c r="L26" s="67">
        <f t="shared" si="7"/>
        <v>0.3571996213723031</v>
      </c>
      <c r="M26" s="1"/>
      <c r="N26" s="48">
        <f t="shared" si="1"/>
        <v>3.2173061451431502</v>
      </c>
      <c r="O26" s="191">
        <f t="shared" si="2"/>
        <v>3.3437486392204496</v>
      </c>
      <c r="P26" s="67">
        <f t="shared" si="8"/>
        <v>3.930073433272032E-2</v>
      </c>
      <c r="Q26" s="4"/>
    </row>
    <row r="27" spans="1:17" ht="20.100000000000001" customHeight="1" x14ac:dyDescent="0.25">
      <c r="A27" s="14" t="s">
        <v>184</v>
      </c>
      <c r="B27" s="25">
        <v>9670.4999999999982</v>
      </c>
      <c r="C27" s="188">
        <v>11290.160000000005</v>
      </c>
      <c r="D27" s="294">
        <f t="shared" si="3"/>
        <v>6.8213368680373997E-3</v>
      </c>
      <c r="E27" s="295">
        <f t="shared" si="4"/>
        <v>6.9557785284641146E-3</v>
      </c>
      <c r="F27" s="67">
        <f t="shared" si="5"/>
        <v>0.16748461816865803</v>
      </c>
      <c r="G27" s="1"/>
      <c r="H27" s="25">
        <v>3523.6380000000004</v>
      </c>
      <c r="I27" s="188">
        <v>3793.7559999999999</v>
      </c>
      <c r="J27" s="294">
        <f t="shared" si="0"/>
        <v>9.6524718093117384E-3</v>
      </c>
      <c r="K27" s="295">
        <f t="shared" si="6"/>
        <v>8.7095445023903876E-3</v>
      </c>
      <c r="L27" s="67">
        <f t="shared" si="7"/>
        <v>7.665883952891854E-2</v>
      </c>
      <c r="M27" s="1"/>
      <c r="N27" s="48">
        <f t="shared" si="1"/>
        <v>3.6436978439584311</v>
      </c>
      <c r="O27" s="191">
        <f t="shared" si="2"/>
        <v>3.3602322730590162</v>
      </c>
      <c r="P27" s="67">
        <f t="shared" si="8"/>
        <v>-7.7796124442487888E-2</v>
      </c>
      <c r="Q27" s="4"/>
    </row>
    <row r="28" spans="1:17" ht="20.100000000000001" customHeight="1" x14ac:dyDescent="0.25">
      <c r="A28" s="14" t="s">
        <v>185</v>
      </c>
      <c r="B28" s="25">
        <v>3039.54</v>
      </c>
      <c r="C28" s="188">
        <v>5653.650000000006</v>
      </c>
      <c r="D28" s="294">
        <f t="shared" si="3"/>
        <v>2.1440180201514297E-3</v>
      </c>
      <c r="E28" s="295">
        <f t="shared" si="4"/>
        <v>3.4831691736389178E-3</v>
      </c>
      <c r="F28" s="67">
        <f t="shared" si="5"/>
        <v>0.86003474209913544</v>
      </c>
      <c r="G28" s="1"/>
      <c r="H28" s="25">
        <v>1419.1140000000003</v>
      </c>
      <c r="I28" s="188">
        <v>3404.6469999999986</v>
      </c>
      <c r="J28" s="294">
        <f t="shared" si="0"/>
        <v>3.887447541205884E-3</v>
      </c>
      <c r="K28" s="295">
        <f t="shared" si="6"/>
        <v>7.8162445242735464E-3</v>
      </c>
      <c r="L28" s="67">
        <f t="shared" si="7"/>
        <v>1.3991356578823111</v>
      </c>
      <c r="M28" s="1"/>
      <c r="N28" s="48">
        <f t="shared" si="1"/>
        <v>4.668844627805524</v>
      </c>
      <c r="O28" s="191">
        <f t="shared" si="2"/>
        <v>6.0220335535450467</v>
      </c>
      <c r="P28" s="67">
        <f t="shared" si="8"/>
        <v>0.28983378835966017</v>
      </c>
      <c r="Q28" s="4"/>
    </row>
    <row r="29" spans="1:17" ht="20.100000000000001" customHeight="1" x14ac:dyDescent="0.25">
      <c r="A29" s="14" t="s">
        <v>186</v>
      </c>
      <c r="B29" s="25">
        <v>35307.869999999988</v>
      </c>
      <c r="C29" s="188">
        <v>51576.35000000002</v>
      </c>
      <c r="D29" s="294">
        <f t="shared" si="3"/>
        <v>2.4905317756359197E-2</v>
      </c>
      <c r="E29" s="295">
        <f t="shared" si="4"/>
        <v>3.1775782442990189E-2</v>
      </c>
      <c r="F29" s="67">
        <f t="shared" si="5"/>
        <v>0.46076073124773703</v>
      </c>
      <c r="G29" s="1"/>
      <c r="H29" s="25">
        <v>1959.7140000000002</v>
      </c>
      <c r="I29" s="188">
        <v>3134.4730000000013</v>
      </c>
      <c r="J29" s="294">
        <f t="shared" si="0"/>
        <v>5.3683392389665295E-3</v>
      </c>
      <c r="K29" s="295">
        <f t="shared" si="6"/>
        <v>7.1959904867474654E-3</v>
      </c>
      <c r="L29" s="67">
        <f t="shared" si="7"/>
        <v>0.59945430812863565</v>
      </c>
      <c r="M29" s="1"/>
      <c r="N29" s="48">
        <f t="shared" si="1"/>
        <v>0.55503603021082859</v>
      </c>
      <c r="O29" s="191">
        <f t="shared" si="2"/>
        <v>0.60773455275528421</v>
      </c>
      <c r="P29" s="67">
        <f t="shared" si="8"/>
        <v>9.4946129036773089E-2</v>
      </c>
      <c r="Q29" s="4"/>
    </row>
    <row r="30" spans="1:17" ht="20.100000000000001" customHeight="1" x14ac:dyDescent="0.25">
      <c r="A30" s="14" t="s">
        <v>187</v>
      </c>
      <c r="B30" s="25">
        <v>6438.8000000000038</v>
      </c>
      <c r="C30" s="188">
        <v>7992.1600000000017</v>
      </c>
      <c r="D30" s="294">
        <f t="shared" si="3"/>
        <v>4.5417738303003196E-3</v>
      </c>
      <c r="E30" s="295">
        <f t="shared" si="4"/>
        <v>4.9239067403871817E-3</v>
      </c>
      <c r="F30" s="67">
        <f t="shared" si="5"/>
        <v>0.24124992234577824</v>
      </c>
      <c r="G30" s="1"/>
      <c r="H30" s="25">
        <v>2310.3889999999997</v>
      </c>
      <c r="I30" s="188">
        <v>2564.1650000000004</v>
      </c>
      <c r="J30" s="294">
        <f t="shared" si="0"/>
        <v>6.3289602084674792E-3</v>
      </c>
      <c r="K30" s="295">
        <f t="shared" si="6"/>
        <v>5.8867015113707507E-3</v>
      </c>
      <c r="L30" s="67">
        <f t="shared" si="7"/>
        <v>0.1098412431845896</v>
      </c>
      <c r="M30" s="1"/>
      <c r="N30" s="48">
        <f t="shared" si="1"/>
        <v>3.5882291731378491</v>
      </c>
      <c r="O30" s="191">
        <f t="shared" si="2"/>
        <v>3.2083504334247559</v>
      </c>
      <c r="P30" s="67">
        <f t="shared" si="8"/>
        <v>-0.10586802608844943</v>
      </c>
      <c r="Q30" s="4"/>
    </row>
    <row r="31" spans="1:17" ht="20.100000000000001" customHeight="1" x14ac:dyDescent="0.25">
      <c r="A31" s="14" t="s">
        <v>188</v>
      </c>
      <c r="B31" s="25">
        <v>5589.8799999999992</v>
      </c>
      <c r="C31" s="188">
        <v>8204.7899999999991</v>
      </c>
      <c r="D31" s="294">
        <f t="shared" si="3"/>
        <v>3.9429661891220618E-3</v>
      </c>
      <c r="E31" s="295">
        <f t="shared" si="4"/>
        <v>5.0549064063358752E-3</v>
      </c>
      <c r="F31" s="67">
        <f t="shared" si="5"/>
        <v>0.46779358411987382</v>
      </c>
      <c r="G31" s="1"/>
      <c r="H31" s="25">
        <v>1623.4129999999998</v>
      </c>
      <c r="I31" s="188">
        <v>2550.2489999999989</v>
      </c>
      <c r="J31" s="294">
        <f t="shared" si="0"/>
        <v>4.4470936621100673E-3</v>
      </c>
      <c r="K31" s="295">
        <f t="shared" si="6"/>
        <v>5.8547537473882284E-3</v>
      </c>
      <c r="L31" s="67">
        <f t="shared" si="7"/>
        <v>0.57091818286535789</v>
      </c>
      <c r="M31" s="1"/>
      <c r="N31" s="48">
        <f t="shared" si="1"/>
        <v>2.904200090162937</v>
      </c>
      <c r="O31" s="191">
        <f t="shared" si="2"/>
        <v>3.1082440866859473</v>
      </c>
      <c r="P31" s="67">
        <f t="shared" si="8"/>
        <v>7.0258243298781331E-2</v>
      </c>
      <c r="Q31" s="4"/>
    </row>
    <row r="32" spans="1:17" ht="20.100000000000001" customHeight="1" thickBot="1" x14ac:dyDescent="0.3">
      <c r="A32" s="14" t="s">
        <v>17</v>
      </c>
      <c r="B32" s="25">
        <f>B33-SUM(B7:B31)</f>
        <v>112854.05000000051</v>
      </c>
      <c r="C32" s="188">
        <f>C33-SUM(C7:C31)</f>
        <v>137158.44000000041</v>
      </c>
      <c r="D32" s="294">
        <f t="shared" si="3"/>
        <v>7.9604518067560082E-2</v>
      </c>
      <c r="E32" s="295">
        <f t="shared" si="4"/>
        <v>8.4502233090552825E-2</v>
      </c>
      <c r="F32" s="67">
        <f t="shared" si="5"/>
        <v>0.21536125641924048</v>
      </c>
      <c r="G32" s="1"/>
      <c r="H32" s="25">
        <f>H33-SUM(H7:H31)</f>
        <v>22468.376999999629</v>
      </c>
      <c r="I32" s="188">
        <f>I33-SUM(I7:I31)</f>
        <v>29860.562000000034</v>
      </c>
      <c r="J32" s="294">
        <f t="shared" si="0"/>
        <v>6.1548710620524763E-2</v>
      </c>
      <c r="K32" s="295">
        <f t="shared" si="6"/>
        <v>6.8552614771584586E-2</v>
      </c>
      <c r="L32" s="67">
        <f t="shared" si="7"/>
        <v>0.32900395965407414</v>
      </c>
      <c r="M32" s="1"/>
      <c r="N32" s="48">
        <f t="shared" si="1"/>
        <v>1.9909234094832686</v>
      </c>
      <c r="O32" s="191">
        <f t="shared" si="2"/>
        <v>2.1770852745190123</v>
      </c>
      <c r="P32" s="67">
        <f t="shared" si="8"/>
        <v>9.3505287119036301E-2</v>
      </c>
      <c r="Q32" s="4"/>
    </row>
    <row r="33" spans="1:17" ht="26.25" customHeight="1" thickBot="1" x14ac:dyDescent="0.3">
      <c r="A33" s="42" t="s">
        <v>18</v>
      </c>
      <c r="B33" s="43">
        <v>1417683.9800000004</v>
      </c>
      <c r="C33" s="196">
        <v>1623133.9100000001</v>
      </c>
      <c r="D33" s="349">
        <f>SUM(D7:D32)</f>
        <v>1</v>
      </c>
      <c r="E33" s="350">
        <f>SUM(E7:E32)</f>
        <v>1</v>
      </c>
      <c r="F33" s="72">
        <f t="shared" si="5"/>
        <v>0.14491941285814602</v>
      </c>
      <c r="G33" s="71"/>
      <c r="H33" s="43">
        <v>365050.32799999969</v>
      </c>
      <c r="I33" s="196">
        <v>435586.04000000004</v>
      </c>
      <c r="J33" s="349">
        <f>SUM(J7:J32)</f>
        <v>0.99999999999999989</v>
      </c>
      <c r="K33" s="350">
        <f>SUM(K7:K32)</f>
        <v>0.99999999999999989</v>
      </c>
      <c r="L33" s="72">
        <f t="shared" si="7"/>
        <v>0.19322188364120688</v>
      </c>
      <c r="M33" s="71"/>
      <c r="N33" s="44">
        <f t="shared" si="1"/>
        <v>2.5749767448172727</v>
      </c>
      <c r="O33" s="198">
        <f t="shared" si="2"/>
        <v>2.683611236980441</v>
      </c>
      <c r="P33" s="72">
        <f t="shared" si="8"/>
        <v>4.2188533306881319E-2</v>
      </c>
      <c r="Q33" s="4"/>
    </row>
    <row r="35" spans="1:17" ht="15.75" thickBot="1" x14ac:dyDescent="0.3">
      <c r="L35" s="16"/>
    </row>
    <row r="36" spans="1:17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58"/>
      <c r="L36" s="176" t="s">
        <v>0</v>
      </c>
      <c r="N36" s="470" t="s">
        <v>22</v>
      </c>
      <c r="O36" s="458"/>
      <c r="P36" s="176" t="s">
        <v>0</v>
      </c>
    </row>
    <row r="37" spans="1:17" x14ac:dyDescent="0.25">
      <c r="A37" s="476"/>
      <c r="B37" s="465" t="str">
        <f>B5</f>
        <v>jan-jun</v>
      </c>
      <c r="C37" s="467"/>
      <c r="D37" s="465" t="str">
        <f>B37</f>
        <v>jan-jun</v>
      </c>
      <c r="E37" s="467"/>
      <c r="F37" s="177" t="str">
        <f>F5</f>
        <v>2021 / 2020</v>
      </c>
      <c r="H37" s="468" t="str">
        <f>B37</f>
        <v>jan-jun</v>
      </c>
      <c r="I37" s="467"/>
      <c r="J37" s="465" t="str">
        <f>H37</f>
        <v>jan-jun</v>
      </c>
      <c r="K37" s="467"/>
      <c r="L37" s="177" t="str">
        <f>F37</f>
        <v>2021 / 2020</v>
      </c>
      <c r="N37" s="468" t="str">
        <f>B37</f>
        <v>jan-jun</v>
      </c>
      <c r="O37" s="466"/>
      <c r="P37" s="177" t="str">
        <f>L37</f>
        <v>2021 / 2020</v>
      </c>
    </row>
    <row r="38" spans="1:17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B38</f>
        <v>2020</v>
      </c>
      <c r="E38" s="180">
        <f>C38</f>
        <v>2021</v>
      </c>
      <c r="F38" s="177" t="str">
        <f>F6</f>
        <v>HL</v>
      </c>
      <c r="H38" s="31">
        <f>B38</f>
        <v>2020</v>
      </c>
      <c r="I38" s="180">
        <f>C38</f>
        <v>2021</v>
      </c>
      <c r="J38" s="120">
        <f>B38</f>
        <v>2020</v>
      </c>
      <c r="K38" s="180">
        <f>C38</f>
        <v>2021</v>
      </c>
      <c r="L38" s="358">
        <f>L6</f>
        <v>1000</v>
      </c>
      <c r="N38" s="31">
        <f>B38</f>
        <v>2020</v>
      </c>
      <c r="O38" s="180">
        <f>C38</f>
        <v>2021</v>
      </c>
      <c r="P38" s="178"/>
    </row>
    <row r="39" spans="1:17" ht="20.100000000000001" customHeight="1" x14ac:dyDescent="0.25">
      <c r="A39" s="45" t="s">
        <v>164</v>
      </c>
      <c r="B39" s="25">
        <v>189034.3</v>
      </c>
      <c r="C39" s="195">
        <v>211622.58999999997</v>
      </c>
      <c r="D39" s="345">
        <f>B39/$B$62</f>
        <v>0.28475767782812639</v>
      </c>
      <c r="E39" s="344">
        <f>C39/$C$62</f>
        <v>0.2781557262890722</v>
      </c>
      <c r="F39" s="67">
        <f>(C39-B39)/B39</f>
        <v>0.11949307612427999</v>
      </c>
      <c r="H39" s="46">
        <v>49522.311000000002</v>
      </c>
      <c r="I39" s="195">
        <v>56677.314999999988</v>
      </c>
      <c r="J39" s="348">
        <f>H39/$H$62</f>
        <v>0.28452774040716577</v>
      </c>
      <c r="K39" s="344">
        <f>I39/$I$62</f>
        <v>0.27365500882303995</v>
      </c>
      <c r="L39" s="67">
        <f>(I39-H39)/H39</f>
        <v>0.14448041409052953</v>
      </c>
      <c r="N39" s="48">
        <f t="shared" ref="N39:N62" si="9">(H39/B39)*10</f>
        <v>2.6197526586444897</v>
      </c>
      <c r="O39" s="197">
        <f t="shared" ref="O39:O62" si="10">(I39/C39)*10</f>
        <v>2.6782261288834999</v>
      </c>
      <c r="P39" s="67">
        <f>(O39-N39)/N39</f>
        <v>2.232022555490619E-2</v>
      </c>
    </row>
    <row r="40" spans="1:17" ht="20.100000000000001" customHeight="1" x14ac:dyDescent="0.25">
      <c r="A40" s="45" t="s">
        <v>168</v>
      </c>
      <c r="B40" s="25">
        <v>107253.26999999999</v>
      </c>
      <c r="C40" s="188">
        <v>118318.73000000004</v>
      </c>
      <c r="D40" s="345">
        <f t="shared" ref="D40:D61" si="11">B40/$B$62</f>
        <v>0.16156428809307652</v>
      </c>
      <c r="E40" s="295">
        <f t="shared" ref="E40:E61" si="12">C40/$C$62</f>
        <v>0.15551757625096002</v>
      </c>
      <c r="F40" s="67">
        <f t="shared" ref="F40:F62" si="13">(C40-B40)/B40</f>
        <v>0.10317130657181875</v>
      </c>
      <c r="H40" s="25">
        <v>24486.057000000001</v>
      </c>
      <c r="I40" s="188">
        <v>28009.375000000007</v>
      </c>
      <c r="J40" s="345">
        <f t="shared" ref="J40:J62" si="14">H40/$H$62</f>
        <v>0.14068330675624294</v>
      </c>
      <c r="K40" s="295">
        <f t="shared" ref="K40:K62" si="15">I40/$I$62</f>
        <v>0.13523763013037646</v>
      </c>
      <c r="L40" s="67">
        <f t="shared" ref="L40:L62" si="16">(I40-H40)/H40</f>
        <v>0.14389078649943543</v>
      </c>
      <c r="N40" s="48">
        <f t="shared" si="9"/>
        <v>2.2830126298247135</v>
      </c>
      <c r="O40" s="191">
        <f t="shared" si="10"/>
        <v>2.3672815791717845</v>
      </c>
      <c r="P40" s="67">
        <f t="shared" ref="P40:P62" si="17">(O40-N40)/N40</f>
        <v>3.6911293545292836E-2</v>
      </c>
    </row>
    <row r="41" spans="1:17" ht="20.100000000000001" customHeight="1" x14ac:dyDescent="0.25">
      <c r="A41" s="45" t="s">
        <v>170</v>
      </c>
      <c r="B41" s="25">
        <v>66933.279999999984</v>
      </c>
      <c r="C41" s="188">
        <v>69211.649999999994</v>
      </c>
      <c r="D41" s="345">
        <f t="shared" si="11"/>
        <v>0.10082702124545531</v>
      </c>
      <c r="E41" s="295">
        <f t="shared" si="12"/>
        <v>9.097146374314323E-2</v>
      </c>
      <c r="F41" s="67">
        <f t="shared" si="13"/>
        <v>3.4039419553322507E-2</v>
      </c>
      <c r="H41" s="25">
        <v>21498.94</v>
      </c>
      <c r="I41" s="188">
        <v>23734.495999999999</v>
      </c>
      <c r="J41" s="345">
        <f t="shared" si="14"/>
        <v>0.1235209887387774</v>
      </c>
      <c r="K41" s="295">
        <f t="shared" si="15"/>
        <v>0.11459723722428289</v>
      </c>
      <c r="L41" s="67">
        <f t="shared" si="16"/>
        <v>0.10398447551367651</v>
      </c>
      <c r="N41" s="48">
        <f t="shared" si="9"/>
        <v>3.2119955872474804</v>
      </c>
      <c r="O41" s="191">
        <f t="shared" si="10"/>
        <v>3.4292631370585736</v>
      </c>
      <c r="P41" s="67">
        <f t="shared" si="17"/>
        <v>6.7642543057563981E-2</v>
      </c>
    </row>
    <row r="42" spans="1:17" ht="20.100000000000001" customHeight="1" x14ac:dyDescent="0.25">
      <c r="A42" s="45" t="s">
        <v>171</v>
      </c>
      <c r="B42" s="25">
        <v>60947.850000000006</v>
      </c>
      <c r="C42" s="188">
        <v>68774.069999999992</v>
      </c>
      <c r="D42" s="345">
        <f t="shared" si="11"/>
        <v>9.1810683217897371E-2</v>
      </c>
      <c r="E42" s="295">
        <f t="shared" si="12"/>
        <v>9.0396310671301633E-2</v>
      </c>
      <c r="F42" s="67">
        <f t="shared" si="13"/>
        <v>0.1284084672387949</v>
      </c>
      <c r="H42" s="25">
        <v>19026.740000000002</v>
      </c>
      <c r="I42" s="188">
        <v>23547.750000000004</v>
      </c>
      <c r="J42" s="345">
        <f t="shared" si="14"/>
        <v>0.10931709829766705</v>
      </c>
      <c r="K42" s="295">
        <f t="shared" si="15"/>
        <v>0.11369557174705155</v>
      </c>
      <c r="L42" s="67">
        <f t="shared" si="16"/>
        <v>0.23761348502160651</v>
      </c>
      <c r="N42" s="48">
        <f t="shared" si="9"/>
        <v>3.121806593669834</v>
      </c>
      <c r="O42" s="191">
        <f t="shared" si="10"/>
        <v>3.4239285242243196</v>
      </c>
      <c r="P42" s="67">
        <f t="shared" si="17"/>
        <v>9.6777914162621673E-2</v>
      </c>
    </row>
    <row r="43" spans="1:17" ht="20.100000000000001" customHeight="1" x14ac:dyDescent="0.25">
      <c r="A43" s="45" t="s">
        <v>173</v>
      </c>
      <c r="B43" s="25">
        <v>62513.139999999992</v>
      </c>
      <c r="C43" s="188">
        <v>73148.740000000034</v>
      </c>
      <c r="D43" s="345">
        <f t="shared" si="11"/>
        <v>9.4168606333054697E-2</v>
      </c>
      <c r="E43" s="295">
        <f t="shared" si="12"/>
        <v>9.6146356123089305E-2</v>
      </c>
      <c r="F43" s="67">
        <f t="shared" si="13"/>
        <v>0.17013383106335794</v>
      </c>
      <c r="H43" s="25">
        <v>14253.599999999999</v>
      </c>
      <c r="I43" s="188">
        <v>15951.273000000001</v>
      </c>
      <c r="J43" s="345">
        <f t="shared" si="14"/>
        <v>8.1893282417041843E-2</v>
      </c>
      <c r="K43" s="295">
        <f t="shared" si="15"/>
        <v>7.7017511389763607E-2</v>
      </c>
      <c r="L43" s="67">
        <f t="shared" si="16"/>
        <v>0.1191048577201551</v>
      </c>
      <c r="N43" s="48">
        <f t="shared" si="9"/>
        <v>2.2800966324839864</v>
      </c>
      <c r="O43" s="191">
        <f t="shared" si="10"/>
        <v>2.1806627154480025</v>
      </c>
      <c r="P43" s="67">
        <f t="shared" si="17"/>
        <v>-4.3609518833269127E-2</v>
      </c>
    </row>
    <row r="44" spans="1:17" ht="20.100000000000001" customHeight="1" x14ac:dyDescent="0.25">
      <c r="A44" s="45" t="s">
        <v>174</v>
      </c>
      <c r="B44" s="25">
        <v>51822.889999999963</v>
      </c>
      <c r="C44" s="188">
        <v>69490.330000000016</v>
      </c>
      <c r="D44" s="345">
        <f t="shared" si="11"/>
        <v>7.8065016850076538E-2</v>
      </c>
      <c r="E44" s="295">
        <f t="shared" si="12"/>
        <v>9.133775941036025E-2</v>
      </c>
      <c r="F44" s="67">
        <f t="shared" si="13"/>
        <v>0.34091962065411763</v>
      </c>
      <c r="H44" s="25">
        <v>11362.065999999995</v>
      </c>
      <c r="I44" s="188">
        <v>15520.355999999998</v>
      </c>
      <c r="J44" s="345">
        <f t="shared" si="14"/>
        <v>6.5280131319741586E-2</v>
      </c>
      <c r="K44" s="295">
        <f t="shared" si="15"/>
        <v>7.4936915379931482E-2</v>
      </c>
      <c r="L44" s="67">
        <f t="shared" si="16"/>
        <v>0.36598009552136068</v>
      </c>
      <c r="N44" s="48">
        <f t="shared" si="9"/>
        <v>2.1924801955274984</v>
      </c>
      <c r="O44" s="191">
        <f t="shared" si="10"/>
        <v>2.2334555038089468</v>
      </c>
      <c r="P44" s="67">
        <f t="shared" si="17"/>
        <v>1.8689020938494692E-2</v>
      </c>
    </row>
    <row r="45" spans="1:17" ht="20.100000000000001" customHeight="1" x14ac:dyDescent="0.25">
      <c r="A45" s="45" t="s">
        <v>176</v>
      </c>
      <c r="B45" s="25">
        <v>23669.049999999988</v>
      </c>
      <c r="C45" s="188">
        <v>30274.040000000019</v>
      </c>
      <c r="D45" s="345">
        <f t="shared" si="11"/>
        <v>3.5654607203019835E-2</v>
      </c>
      <c r="E45" s="295">
        <f t="shared" si="12"/>
        <v>3.9792054259918233E-2</v>
      </c>
      <c r="F45" s="67">
        <f t="shared" si="13"/>
        <v>0.27905598239050716</v>
      </c>
      <c r="H45" s="25">
        <v>6365.570999999999</v>
      </c>
      <c r="I45" s="188">
        <v>8695.3649999999961</v>
      </c>
      <c r="J45" s="345">
        <f t="shared" si="14"/>
        <v>3.6573041452596634E-2</v>
      </c>
      <c r="K45" s="295">
        <f t="shared" si="15"/>
        <v>4.1983819907392438E-2</v>
      </c>
      <c r="L45" s="67">
        <f t="shared" si="16"/>
        <v>0.36599921672384106</v>
      </c>
      <c r="N45" s="48">
        <f t="shared" si="9"/>
        <v>2.6894070526700489</v>
      </c>
      <c r="O45" s="191">
        <f t="shared" si="10"/>
        <v>2.872218243749427</v>
      </c>
      <c r="P45" s="67">
        <f t="shared" si="17"/>
        <v>6.797453397687897E-2</v>
      </c>
    </row>
    <row r="46" spans="1:17" ht="20.100000000000001" customHeight="1" x14ac:dyDescent="0.25">
      <c r="A46" s="45" t="s">
        <v>178</v>
      </c>
      <c r="B46" s="25">
        <v>13045.349999999999</v>
      </c>
      <c r="C46" s="188">
        <v>16116.859999999993</v>
      </c>
      <c r="D46" s="345">
        <f t="shared" si="11"/>
        <v>1.96512673755776E-2</v>
      </c>
      <c r="E46" s="295">
        <f t="shared" si="12"/>
        <v>2.1183924168016725E-2</v>
      </c>
      <c r="F46" s="67">
        <f t="shared" si="13"/>
        <v>0.23544864645256702</v>
      </c>
      <c r="H46" s="25">
        <v>5753.7690000000021</v>
      </c>
      <c r="I46" s="188">
        <v>7640.1119999999983</v>
      </c>
      <c r="J46" s="345">
        <f t="shared" si="14"/>
        <v>3.3057966385995161E-2</v>
      </c>
      <c r="K46" s="295">
        <f t="shared" si="15"/>
        <v>3.6888743172978702E-2</v>
      </c>
      <c r="L46" s="67">
        <f t="shared" si="16"/>
        <v>0.3278447570627176</v>
      </c>
      <c r="N46" s="48">
        <f t="shared" si="9"/>
        <v>4.4105899803378232</v>
      </c>
      <c r="O46" s="191">
        <f t="shared" si="10"/>
        <v>4.74044696051216</v>
      </c>
      <c r="P46" s="67">
        <f t="shared" si="17"/>
        <v>7.4787495923407457E-2</v>
      </c>
    </row>
    <row r="47" spans="1:17" ht="20.100000000000001" customHeight="1" x14ac:dyDescent="0.25">
      <c r="A47" s="45" t="s">
        <v>180</v>
      </c>
      <c r="B47" s="25">
        <v>26610.59</v>
      </c>
      <c r="C47" s="188">
        <v>25950.820000000003</v>
      </c>
      <c r="D47" s="345">
        <f t="shared" si="11"/>
        <v>4.0085687169134715E-2</v>
      </c>
      <c r="E47" s="295">
        <f t="shared" si="12"/>
        <v>3.4109634443548691E-2</v>
      </c>
      <c r="F47" s="67">
        <f t="shared" si="13"/>
        <v>-2.4793512657930426E-2</v>
      </c>
      <c r="H47" s="25">
        <v>5631.6070000000018</v>
      </c>
      <c r="I47" s="188">
        <v>6069.81</v>
      </c>
      <c r="J47" s="345">
        <f t="shared" si="14"/>
        <v>3.235609126906816E-2</v>
      </c>
      <c r="K47" s="295">
        <f t="shared" si="15"/>
        <v>2.9306855998809691E-2</v>
      </c>
      <c r="L47" s="67">
        <f t="shared" si="16"/>
        <v>7.7811360061168774E-2</v>
      </c>
      <c r="N47" s="48">
        <f t="shared" si="9"/>
        <v>2.116302945556638</v>
      </c>
      <c r="O47" s="191">
        <f t="shared" si="10"/>
        <v>2.3389665528873458</v>
      </c>
      <c r="P47" s="67">
        <f t="shared" si="17"/>
        <v>0.10521348458083914</v>
      </c>
    </row>
    <row r="48" spans="1:17" ht="20.100000000000001" customHeight="1" x14ac:dyDescent="0.25">
      <c r="A48" s="45" t="s">
        <v>181</v>
      </c>
      <c r="B48" s="25">
        <v>27174.730000000003</v>
      </c>
      <c r="C48" s="188">
        <v>27152.459999999995</v>
      </c>
      <c r="D48" s="345">
        <f t="shared" si="11"/>
        <v>4.093549694635483E-2</v>
      </c>
      <c r="E48" s="295">
        <f t="shared" si="12"/>
        <v>3.5689064347218226E-2</v>
      </c>
      <c r="F48" s="67">
        <f t="shared" si="13"/>
        <v>-8.1951136221069024E-4</v>
      </c>
      <c r="H48" s="25">
        <v>5713.7079999999978</v>
      </c>
      <c r="I48" s="188">
        <v>5951.5109999999995</v>
      </c>
      <c r="J48" s="345">
        <f t="shared" si="14"/>
        <v>3.2827798092587922E-2</v>
      </c>
      <c r="K48" s="295">
        <f t="shared" si="15"/>
        <v>2.8735673085703149E-2</v>
      </c>
      <c r="L48" s="67">
        <f t="shared" si="16"/>
        <v>4.161973275498184E-2</v>
      </c>
      <c r="N48" s="48">
        <f t="shared" si="9"/>
        <v>2.1025813319948341</v>
      </c>
      <c r="O48" s="191">
        <f t="shared" si="10"/>
        <v>2.1918864810039311</v>
      </c>
      <c r="P48" s="67">
        <f t="shared" si="17"/>
        <v>4.2474052085475493E-2</v>
      </c>
    </row>
    <row r="49" spans="1:16" ht="20.100000000000001" customHeight="1" x14ac:dyDescent="0.25">
      <c r="A49" s="45" t="s">
        <v>183</v>
      </c>
      <c r="B49" s="25">
        <v>9496.2800000000025</v>
      </c>
      <c r="C49" s="188">
        <v>12400.98</v>
      </c>
      <c r="D49" s="345">
        <f t="shared" si="11"/>
        <v>1.4305015760661854E-2</v>
      </c>
      <c r="E49" s="295">
        <f t="shared" si="12"/>
        <v>1.6299789160487351E-2</v>
      </c>
      <c r="F49" s="67">
        <f t="shared" si="13"/>
        <v>0.30587766999288102</v>
      </c>
      <c r="H49" s="25">
        <v>3055.2440000000001</v>
      </c>
      <c r="I49" s="188">
        <v>4146.5760000000009</v>
      </c>
      <c r="J49" s="345">
        <f t="shared" si="14"/>
        <v>1.7553737985138675E-2</v>
      </c>
      <c r="K49" s="295">
        <f t="shared" si="15"/>
        <v>2.002090769235286E-2</v>
      </c>
      <c r="L49" s="67">
        <f t="shared" si="16"/>
        <v>0.3571996213723031</v>
      </c>
      <c r="N49" s="48">
        <f t="shared" si="9"/>
        <v>3.2173061451431502</v>
      </c>
      <c r="O49" s="191">
        <f t="shared" si="10"/>
        <v>3.3437486392204496</v>
      </c>
      <c r="P49" s="67">
        <f t="shared" si="17"/>
        <v>3.930073433272032E-2</v>
      </c>
    </row>
    <row r="50" spans="1:16" ht="20.100000000000001" customHeight="1" x14ac:dyDescent="0.25">
      <c r="A50" s="45" t="s">
        <v>188</v>
      </c>
      <c r="B50" s="25">
        <v>5589.8799999999992</v>
      </c>
      <c r="C50" s="188">
        <v>8204.7899999999991</v>
      </c>
      <c r="D50" s="345">
        <f t="shared" si="11"/>
        <v>8.4204890230920367E-3</v>
      </c>
      <c r="E50" s="295">
        <f t="shared" si="12"/>
        <v>1.0784336972245338E-2</v>
      </c>
      <c r="F50" s="67">
        <f t="shared" si="13"/>
        <v>0.46779358411987382</v>
      </c>
      <c r="H50" s="25">
        <v>1623.4129999999998</v>
      </c>
      <c r="I50" s="188">
        <v>2550.2489999999989</v>
      </c>
      <c r="J50" s="345">
        <f t="shared" si="14"/>
        <v>9.3272309654050308E-3</v>
      </c>
      <c r="K50" s="295">
        <f t="shared" si="15"/>
        <v>1.2313364043373413E-2</v>
      </c>
      <c r="L50" s="67">
        <f t="shared" si="16"/>
        <v>0.57091818286535789</v>
      </c>
      <c r="N50" s="48">
        <f t="shared" si="9"/>
        <v>2.904200090162937</v>
      </c>
      <c r="O50" s="191">
        <f t="shared" si="10"/>
        <v>3.1082440866859473</v>
      </c>
      <c r="P50" s="67">
        <f t="shared" si="17"/>
        <v>7.0258243298781331E-2</v>
      </c>
    </row>
    <row r="51" spans="1:16" ht="20.100000000000001" customHeight="1" x14ac:dyDescent="0.25">
      <c r="A51" s="45" t="s">
        <v>189</v>
      </c>
      <c r="B51" s="25">
        <v>3006.8100000000004</v>
      </c>
      <c r="C51" s="188">
        <v>5311.3500000000013</v>
      </c>
      <c r="D51" s="345">
        <f t="shared" si="11"/>
        <v>4.5294014539709933E-3</v>
      </c>
      <c r="E51" s="295">
        <f t="shared" si="12"/>
        <v>6.9812131910183314E-3</v>
      </c>
      <c r="F51" s="67">
        <f t="shared" si="13"/>
        <v>0.76644018078960774</v>
      </c>
      <c r="H51" s="25">
        <v>871.06699999999967</v>
      </c>
      <c r="I51" s="188">
        <v>1600.5310000000002</v>
      </c>
      <c r="J51" s="345">
        <f t="shared" si="14"/>
        <v>5.0046680021303648E-3</v>
      </c>
      <c r="K51" s="295">
        <f t="shared" si="15"/>
        <v>7.7278418168988611E-3</v>
      </c>
      <c r="L51" s="67">
        <f t="shared" si="16"/>
        <v>0.83743730390429305</v>
      </c>
      <c r="N51" s="48">
        <f t="shared" si="9"/>
        <v>2.8969805208842581</v>
      </c>
      <c r="O51" s="191">
        <f t="shared" si="10"/>
        <v>3.0134165513475852</v>
      </c>
      <c r="P51" s="67">
        <f t="shared" si="17"/>
        <v>4.0192203442150486E-2</v>
      </c>
    </row>
    <row r="52" spans="1:16" ht="20.100000000000001" customHeight="1" x14ac:dyDescent="0.25">
      <c r="A52" s="45" t="s">
        <v>190</v>
      </c>
      <c r="B52" s="25">
        <v>2035.3000000000004</v>
      </c>
      <c r="C52" s="188">
        <v>7370.9999999999991</v>
      </c>
      <c r="D52" s="345">
        <f t="shared" si="11"/>
        <v>3.0659372488674587E-3</v>
      </c>
      <c r="E52" s="295">
        <f t="shared" si="12"/>
        <v>9.6884073598983503E-3</v>
      </c>
      <c r="F52" s="67">
        <f t="shared" si="13"/>
        <v>2.6215791283840209</v>
      </c>
      <c r="H52" s="25">
        <v>544.66699999999992</v>
      </c>
      <c r="I52" s="188">
        <v>1264.7600000000007</v>
      </c>
      <c r="J52" s="345">
        <f t="shared" si="14"/>
        <v>3.1293545808948565E-3</v>
      </c>
      <c r="K52" s="295">
        <f t="shared" si="15"/>
        <v>6.1066391193553933E-3</v>
      </c>
      <c r="L52" s="67">
        <f t="shared" si="16"/>
        <v>1.322079362252534</v>
      </c>
      <c r="N52" s="48">
        <f t="shared" ref="N52" si="18">(H52/B52)*10</f>
        <v>2.6761018031739781</v>
      </c>
      <c r="O52" s="191">
        <f t="shared" ref="O52" si="19">(I52/C52)*10</f>
        <v>1.7158594491927837</v>
      </c>
      <c r="P52" s="67">
        <f t="shared" ref="P52" si="20">(O52-N52)/N52</f>
        <v>-0.35882130972831583</v>
      </c>
    </row>
    <row r="53" spans="1:16" ht="20.100000000000001" customHeight="1" x14ac:dyDescent="0.25">
      <c r="A53" s="45" t="s">
        <v>191</v>
      </c>
      <c r="B53" s="25">
        <v>4378.6600000000008</v>
      </c>
      <c r="C53" s="188">
        <v>3462.3000000000015</v>
      </c>
      <c r="D53" s="345">
        <f t="shared" si="11"/>
        <v>6.5959302285294478E-3</v>
      </c>
      <c r="E53" s="295">
        <f t="shared" si="12"/>
        <v>4.5508306609925494E-3</v>
      </c>
      <c r="F53" s="67">
        <f t="shared" si="13"/>
        <v>-0.20927863775675642</v>
      </c>
      <c r="H53" s="25">
        <v>1284.4590000000005</v>
      </c>
      <c r="I53" s="188">
        <v>1044.8389999999997</v>
      </c>
      <c r="J53" s="345">
        <f t="shared" si="14"/>
        <v>7.3797892209765386E-3</v>
      </c>
      <c r="K53" s="295">
        <f t="shared" si="15"/>
        <v>5.0447948312946052E-3</v>
      </c>
      <c r="L53" s="67">
        <f t="shared" si="16"/>
        <v>-0.18655324926681249</v>
      </c>
      <c r="N53" s="48">
        <f t="shared" si="9"/>
        <v>2.9334522433803958</v>
      </c>
      <c r="O53" s="191">
        <f t="shared" si="10"/>
        <v>3.0177598706062421</v>
      </c>
      <c r="P53" s="67">
        <f t="shared" si="17"/>
        <v>2.8740071503156113E-2</v>
      </c>
    </row>
    <row r="54" spans="1:16" ht="20.100000000000001" customHeight="1" x14ac:dyDescent="0.25">
      <c r="A54" s="45" t="s">
        <v>192</v>
      </c>
      <c r="B54" s="25">
        <v>2135.8600000000006</v>
      </c>
      <c r="C54" s="188">
        <v>2137.5099999999993</v>
      </c>
      <c r="D54" s="345">
        <f t="shared" si="11"/>
        <v>3.2174189222060876E-3</v>
      </c>
      <c r="E54" s="295">
        <f t="shared" si="12"/>
        <v>2.8095329827508234E-3</v>
      </c>
      <c r="F54" s="67">
        <f t="shared" si="13"/>
        <v>7.7252254361181267E-4</v>
      </c>
      <c r="H54" s="25">
        <v>862.67800000000022</v>
      </c>
      <c r="I54" s="188">
        <v>961.96599999999978</v>
      </c>
      <c r="J54" s="345">
        <f t="shared" si="14"/>
        <v>4.9564694595729394E-3</v>
      </c>
      <c r="K54" s="295">
        <f t="shared" si="15"/>
        <v>4.6446592294900422E-3</v>
      </c>
      <c r="L54" s="67">
        <f t="shared" si="16"/>
        <v>0.11509276926037239</v>
      </c>
      <c r="N54" s="48">
        <f t="shared" ref="N54" si="21">(H54/B54)*10</f>
        <v>4.0390194113846416</v>
      </c>
      <c r="O54" s="191">
        <f t="shared" ref="O54" si="22">(I54/C54)*10</f>
        <v>4.5004046764693504</v>
      </c>
      <c r="P54" s="67">
        <f t="shared" ref="P54" si="23">(O54-N54)/N54</f>
        <v>0.1142319999216192</v>
      </c>
    </row>
    <row r="55" spans="1:16" ht="20.100000000000001" customHeight="1" x14ac:dyDescent="0.25">
      <c r="A55" s="45" t="s">
        <v>193</v>
      </c>
      <c r="B55" s="25">
        <v>3151.9599999999991</v>
      </c>
      <c r="C55" s="188">
        <v>2160.5000000000005</v>
      </c>
      <c r="D55" s="345">
        <f t="shared" si="11"/>
        <v>4.748052656090144E-3</v>
      </c>
      <c r="E55" s="295">
        <f t="shared" si="12"/>
        <v>2.839750929461456E-3</v>
      </c>
      <c r="F55" s="67">
        <f t="shared" si="13"/>
        <v>-0.31455348418127099</v>
      </c>
      <c r="H55" s="25">
        <v>928.1640000000001</v>
      </c>
      <c r="I55" s="188">
        <v>819.99700000000007</v>
      </c>
      <c r="J55" s="345">
        <f t="shared" si="14"/>
        <v>5.3327157055993741E-3</v>
      </c>
      <c r="K55" s="295">
        <f t="shared" si="15"/>
        <v>3.959190485115012E-3</v>
      </c>
      <c r="L55" s="67">
        <f t="shared" si="16"/>
        <v>-0.11653867204502655</v>
      </c>
      <c r="N55" s="48">
        <f t="shared" ref="N55:N57" si="24">(H55/B55)*10</f>
        <v>2.9447201106613043</v>
      </c>
      <c r="O55" s="191">
        <f t="shared" ref="O55:O57" si="25">(I55/C55)*10</f>
        <v>3.7954038417033087</v>
      </c>
      <c r="P55" s="67">
        <f t="shared" ref="P55:P57" si="26">(O55-N55)/N55</f>
        <v>0.28888440974818619</v>
      </c>
    </row>
    <row r="56" spans="1:16" ht="20.100000000000001" customHeight="1" x14ac:dyDescent="0.25">
      <c r="A56" s="45" t="s">
        <v>194</v>
      </c>
      <c r="B56" s="25"/>
      <c r="C56" s="188">
        <v>2599.5100000000002</v>
      </c>
      <c r="D56" s="345">
        <f t="shared" si="11"/>
        <v>0</v>
      </c>
      <c r="E56" s="295">
        <f t="shared" si="12"/>
        <v>3.4167835865051371E-3</v>
      </c>
      <c r="F56" s="67"/>
      <c r="H56" s="25"/>
      <c r="I56" s="188">
        <v>754.47199999999987</v>
      </c>
      <c r="J56" s="345">
        <f t="shared" si="14"/>
        <v>0</v>
      </c>
      <c r="K56" s="295">
        <f t="shared" si="15"/>
        <v>3.6428162099199054E-3</v>
      </c>
      <c r="L56" s="67"/>
      <c r="N56" s="48"/>
      <c r="O56" s="191">
        <f t="shared" si="25"/>
        <v>2.9023623682924855</v>
      </c>
      <c r="P56" s="67"/>
    </row>
    <row r="57" spans="1:16" ht="20.100000000000001" customHeight="1" x14ac:dyDescent="0.25">
      <c r="A57" s="45" t="s">
        <v>195</v>
      </c>
      <c r="B57" s="25">
        <v>1459.2799999999997</v>
      </c>
      <c r="C57" s="188">
        <v>2424.4499999999998</v>
      </c>
      <c r="D57" s="345">
        <f t="shared" si="11"/>
        <v>2.1982316653698735E-3</v>
      </c>
      <c r="E57" s="295">
        <f t="shared" si="12"/>
        <v>3.1866855547016087E-3</v>
      </c>
      <c r="F57" s="67">
        <f t="shared" si="13"/>
        <v>0.66140151307494122</v>
      </c>
      <c r="H57" s="25">
        <v>430.36599999999993</v>
      </c>
      <c r="I57" s="188">
        <v>712.70899999999995</v>
      </c>
      <c r="J57" s="345">
        <f t="shared" si="14"/>
        <v>2.4726444112850524E-3</v>
      </c>
      <c r="K57" s="295">
        <f t="shared" si="15"/>
        <v>3.4411719694777353E-3</v>
      </c>
      <c r="L57" s="67">
        <f t="shared" si="16"/>
        <v>0.65605321981755083</v>
      </c>
      <c r="N57" s="48">
        <f t="shared" si="24"/>
        <v>2.9491667123512966</v>
      </c>
      <c r="O57" s="191">
        <f t="shared" si="25"/>
        <v>2.9396729155066099</v>
      </c>
      <c r="P57" s="67">
        <f t="shared" si="26"/>
        <v>-3.2191455318297305E-3</v>
      </c>
    </row>
    <row r="58" spans="1:16" ht="20.100000000000001" customHeight="1" x14ac:dyDescent="0.25">
      <c r="A58" s="45" t="s">
        <v>196</v>
      </c>
      <c r="B58" s="25">
        <v>954.50999999999988</v>
      </c>
      <c r="C58" s="188">
        <v>1663.6100000000001</v>
      </c>
      <c r="D58" s="345">
        <f t="shared" si="11"/>
        <v>1.4378557281071473E-3</v>
      </c>
      <c r="E58" s="295">
        <f t="shared" si="12"/>
        <v>2.1866410755664767E-3</v>
      </c>
      <c r="F58" s="67">
        <f t="shared" si="13"/>
        <v>0.74289425988203406</v>
      </c>
      <c r="H58" s="25">
        <v>254.80100000000002</v>
      </c>
      <c r="I58" s="188">
        <v>394.62400000000002</v>
      </c>
      <c r="J58" s="345">
        <f t="shared" si="14"/>
        <v>1.4639452666796234E-3</v>
      </c>
      <c r="K58" s="295">
        <f t="shared" si="15"/>
        <v>1.9053625635191672E-3</v>
      </c>
      <c r="L58" s="67">
        <f t="shared" si="16"/>
        <v>0.54875373330559929</v>
      </c>
      <c r="N58" s="48">
        <f t="shared" si="9"/>
        <v>2.6694429602623342</v>
      </c>
      <c r="O58" s="191">
        <f t="shared" si="10"/>
        <v>2.372094421168423</v>
      </c>
      <c r="P58" s="67">
        <f t="shared" si="17"/>
        <v>-0.11138973318414337</v>
      </c>
    </row>
    <row r="59" spans="1:16" ht="20.100000000000001" customHeight="1" x14ac:dyDescent="0.25">
      <c r="A59" s="45" t="s">
        <v>197</v>
      </c>
      <c r="B59" s="25">
        <v>210.73</v>
      </c>
      <c r="C59" s="188">
        <v>290.43</v>
      </c>
      <c r="D59" s="345">
        <f t="shared" si="11"/>
        <v>3.174396680852156E-4</v>
      </c>
      <c r="E59" s="295">
        <f t="shared" si="12"/>
        <v>3.8173981136009746E-4</v>
      </c>
      <c r="F59" s="67">
        <f t="shared" si="13"/>
        <v>0.37820908271247577</v>
      </c>
      <c r="H59" s="25">
        <v>103.42999999999996</v>
      </c>
      <c r="I59" s="188">
        <v>243.62299999999996</v>
      </c>
      <c r="J59" s="345">
        <f t="shared" si="14"/>
        <v>5.9425143124506338E-4</v>
      </c>
      <c r="K59" s="295">
        <f t="shared" si="15"/>
        <v>1.1762846248890842E-3</v>
      </c>
      <c r="L59" s="67">
        <f t="shared" si="16"/>
        <v>1.3554384607947407</v>
      </c>
      <c r="N59" s="48">
        <f t="shared" si="9"/>
        <v>4.9081763393916376</v>
      </c>
      <c r="O59" s="191">
        <f t="shared" si="10"/>
        <v>8.3883551974658257</v>
      </c>
      <c r="P59" s="67">
        <f t="shared" si="17"/>
        <v>0.70905742121432258</v>
      </c>
    </row>
    <row r="60" spans="1:16" ht="20.100000000000001" customHeight="1" x14ac:dyDescent="0.25">
      <c r="A60" s="45" t="s">
        <v>198</v>
      </c>
      <c r="B60" s="25">
        <v>289.09999999999997</v>
      </c>
      <c r="C60" s="188">
        <v>463.32999999999981</v>
      </c>
      <c r="D60" s="345">
        <f t="shared" si="11"/>
        <v>4.3549474703856038E-4</v>
      </c>
      <c r="E60" s="295">
        <f t="shared" si="12"/>
        <v>6.0899874943178695E-4</v>
      </c>
      <c r="F60" s="67">
        <f t="shared" si="13"/>
        <v>0.60266343825665813</v>
      </c>
      <c r="H60" s="25">
        <v>83.772999999999982</v>
      </c>
      <c r="I60" s="188">
        <v>195.28400000000011</v>
      </c>
      <c r="J60" s="345">
        <f t="shared" si="14"/>
        <v>4.8131320844718847E-4</v>
      </c>
      <c r="K60" s="295">
        <f t="shared" si="15"/>
        <v>9.4288949190692202E-4</v>
      </c>
      <c r="L60" s="67">
        <f t="shared" si="16"/>
        <v>1.3311090685543092</v>
      </c>
      <c r="N60" s="48">
        <f t="shared" si="9"/>
        <v>2.8977170529228635</v>
      </c>
      <c r="O60" s="191">
        <f t="shared" si="10"/>
        <v>4.2147929121792282</v>
      </c>
      <c r="P60" s="67">
        <f t="shared" si="17"/>
        <v>0.4545218995511861</v>
      </c>
    </row>
    <row r="61" spans="1:16" ht="20.100000000000001" customHeight="1" thickBot="1" x14ac:dyDescent="0.3">
      <c r="A61" s="14" t="s">
        <v>17</v>
      </c>
      <c r="B61" s="25">
        <f>B62-SUM(B39:B60)</f>
        <v>2129.8599999998696</v>
      </c>
      <c r="C61" s="188">
        <f>C62-SUM(C39:C60)</f>
        <v>2256.1099999996368</v>
      </c>
      <c r="D61" s="345">
        <f t="shared" si="11"/>
        <v>3.2083806362071658E-3</v>
      </c>
      <c r="E61" s="295">
        <f t="shared" si="12"/>
        <v>2.9654202589522115E-3</v>
      </c>
      <c r="F61" s="67">
        <f t="shared" si="13"/>
        <v>5.9276196557414521E-2</v>
      </c>
      <c r="H61" s="25">
        <f>H62-SUM(H39:H60)</f>
        <v>394.47499999997672</v>
      </c>
      <c r="I61" s="188">
        <f>I62-SUM(I39:I60)</f>
        <v>625.2949999999546</v>
      </c>
      <c r="J61" s="345">
        <f t="shared" si="14"/>
        <v>2.266434625740913E-3</v>
      </c>
      <c r="K61" s="295">
        <f t="shared" si="15"/>
        <v>3.0191110630768299E-3</v>
      </c>
      <c r="L61" s="67">
        <f t="shared" si="16"/>
        <v>0.58513213765128713</v>
      </c>
      <c r="N61" s="48">
        <f t="shared" si="9"/>
        <v>1.8521170405566603</v>
      </c>
      <c r="O61" s="191">
        <f t="shared" si="10"/>
        <v>2.7715625567904723</v>
      </c>
      <c r="P61" s="67">
        <f t="shared" si="17"/>
        <v>0.49642948911990431</v>
      </c>
    </row>
    <row r="62" spans="1:16" s="2" customFormat="1" ht="26.25" customHeight="1" thickBot="1" x14ac:dyDescent="0.3">
      <c r="A62" s="18" t="s">
        <v>18</v>
      </c>
      <c r="B62" s="47">
        <v>663842.67999999993</v>
      </c>
      <c r="C62" s="199">
        <v>760806.15999999968</v>
      </c>
      <c r="D62" s="351">
        <f>SUM(D39:D61)</f>
        <v>0.99999999999999967</v>
      </c>
      <c r="E62" s="352">
        <f>SUM(E39:E61)</f>
        <v>0.99999999999999989</v>
      </c>
      <c r="F62" s="72">
        <f t="shared" si="13"/>
        <v>0.14606394394527294</v>
      </c>
      <c r="H62" s="47">
        <v>174050.90599999996</v>
      </c>
      <c r="I62" s="199">
        <v>207112.288</v>
      </c>
      <c r="J62" s="351">
        <f t="shared" si="14"/>
        <v>1</v>
      </c>
      <c r="K62" s="352">
        <f t="shared" si="15"/>
        <v>1</v>
      </c>
      <c r="L62" s="72">
        <f t="shared" si="16"/>
        <v>0.18995236945218802</v>
      </c>
      <c r="N62" s="44">
        <f t="shared" si="9"/>
        <v>2.6218697779419662</v>
      </c>
      <c r="O62" s="198">
        <f t="shared" si="10"/>
        <v>2.7222740678124913</v>
      </c>
      <c r="P62" s="72">
        <f t="shared" si="17"/>
        <v>3.8294918655089466E-2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B37</f>
        <v>jan-jun</v>
      </c>
      <c r="C66" s="467"/>
      <c r="D66" s="465" t="str">
        <f>B66</f>
        <v>jan-jun</v>
      </c>
      <c r="E66" s="467"/>
      <c r="F66" s="177" t="str">
        <f>F37</f>
        <v>2021 / 2020</v>
      </c>
      <c r="H66" s="468" t="str">
        <f>B66</f>
        <v>jan-jun</v>
      </c>
      <c r="I66" s="467"/>
      <c r="J66" s="465" t="str">
        <f>B66</f>
        <v>jan-jun</v>
      </c>
      <c r="K66" s="466"/>
      <c r="L66" s="177" t="str">
        <f>F66</f>
        <v>2021 / 2020</v>
      </c>
      <c r="N66" s="468" t="str">
        <f>B66</f>
        <v>jan-jun</v>
      </c>
      <c r="O66" s="466"/>
      <c r="P66" s="177" t="str">
        <f>L66</f>
        <v>2021 / 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B67</f>
        <v>2020</v>
      </c>
      <c r="E67" s="180">
        <f>C67</f>
        <v>2021</v>
      </c>
      <c r="F67" s="177" t="str">
        <f>F38</f>
        <v>HL</v>
      </c>
      <c r="H67" s="31">
        <f>B67</f>
        <v>2020</v>
      </c>
      <c r="I67" s="180">
        <f>C67</f>
        <v>2021</v>
      </c>
      <c r="J67" s="120">
        <f>B67</f>
        <v>2020</v>
      </c>
      <c r="K67" s="180">
        <f>C67</f>
        <v>2021</v>
      </c>
      <c r="L67" s="32">
        <v>1000</v>
      </c>
      <c r="N67" s="31">
        <f>B67</f>
        <v>2020</v>
      </c>
      <c r="O67" s="180">
        <f>C67</f>
        <v>2021</v>
      </c>
      <c r="P67" s="178"/>
    </row>
    <row r="68" spans="1:16" ht="20.100000000000001" customHeight="1" x14ac:dyDescent="0.25">
      <c r="A68" s="45" t="s">
        <v>165</v>
      </c>
      <c r="B68" s="46">
        <v>132028.15000000005</v>
      </c>
      <c r="C68" s="195">
        <v>154447.2999999999</v>
      </c>
      <c r="D68" s="345">
        <f>B68/$B$96</f>
        <v>0.17514051034349012</v>
      </c>
      <c r="E68" s="344">
        <f>C68/$C$96</f>
        <v>0.17910510243929875</v>
      </c>
      <c r="F68" s="76">
        <f>(C68-B68)/B68</f>
        <v>0.16980583307423333</v>
      </c>
      <c r="H68" s="25">
        <v>44791.865999999987</v>
      </c>
      <c r="I68" s="195">
        <v>54732.418999999987</v>
      </c>
      <c r="J68" s="343">
        <f>H68/$H$96</f>
        <v>0.23451309711293242</v>
      </c>
      <c r="K68" s="344">
        <f>I68/$I$96</f>
        <v>0.23955670408914195</v>
      </c>
      <c r="L68" s="73">
        <f>(I68-H68)/H68</f>
        <v>0.22192763748668123</v>
      </c>
      <c r="N68" s="49">
        <f t="shared" ref="N68:N96" si="27">(H68/B68)*10</f>
        <v>3.3925996842340038</v>
      </c>
      <c r="O68" s="197">
        <f t="shared" ref="O68:O96" si="28">(I68/C68)*10</f>
        <v>3.5437601693263669</v>
      </c>
      <c r="P68" s="76">
        <f>(O68-N68)/N68</f>
        <v>4.4555945045574336E-2</v>
      </c>
    </row>
    <row r="69" spans="1:16" ht="20.100000000000001" customHeight="1" x14ac:dyDescent="0.25">
      <c r="A69" s="45" t="s">
        <v>166</v>
      </c>
      <c r="B69" s="25">
        <v>102373.53000000001</v>
      </c>
      <c r="C69" s="188">
        <v>108020.51000000004</v>
      </c>
      <c r="D69" s="345">
        <f t="shared" ref="D69:D95" si="29">B69/$B$96</f>
        <v>0.13580249583035581</v>
      </c>
      <c r="E69" s="295">
        <f t="shared" ref="E69:E95" si="30">C69/$C$96</f>
        <v>0.12526618794304151</v>
      </c>
      <c r="F69" s="67">
        <f t="shared" ref="F69:F96" si="31">(C69-B69)/B69</f>
        <v>5.5160547848648225E-2</v>
      </c>
      <c r="H69" s="25">
        <v>29219.222999999998</v>
      </c>
      <c r="I69" s="188">
        <v>32194.800999999999</v>
      </c>
      <c r="J69" s="294">
        <f t="shared" ref="J69:J96" si="32">H69/$H$96</f>
        <v>0.15298068807768425</v>
      </c>
      <c r="K69" s="295">
        <f t="shared" ref="K69:K96" si="33">I69/$I$96</f>
        <v>0.14091247120588282</v>
      </c>
      <c r="L69" s="74">
        <f t="shared" ref="L69:L96" si="34">(I69-H69)/H69</f>
        <v>0.10183631508613358</v>
      </c>
      <c r="N69" s="48">
        <f t="shared" si="27"/>
        <v>2.8541775398386666</v>
      </c>
      <c r="O69" s="191">
        <f t="shared" si="28"/>
        <v>2.9804340860823548</v>
      </c>
      <c r="P69" s="67">
        <f t="shared" ref="P69:P96" si="35">(O69-N69)/N69</f>
        <v>4.4235701697388066E-2</v>
      </c>
    </row>
    <row r="70" spans="1:16" ht="20.100000000000001" customHeight="1" x14ac:dyDescent="0.25">
      <c r="A70" s="45" t="s">
        <v>167</v>
      </c>
      <c r="B70" s="25">
        <v>80185.589999999967</v>
      </c>
      <c r="C70" s="188">
        <v>117269.88999999994</v>
      </c>
      <c r="D70" s="345">
        <f t="shared" si="29"/>
        <v>0.10636932468412114</v>
      </c>
      <c r="E70" s="295">
        <f t="shared" si="30"/>
        <v>0.13599224888680669</v>
      </c>
      <c r="F70" s="67">
        <f t="shared" si="31"/>
        <v>0.46248085223292601</v>
      </c>
      <c r="H70" s="25">
        <v>22302.159</v>
      </c>
      <c r="I70" s="188">
        <v>31742.460000000006</v>
      </c>
      <c r="J70" s="294">
        <f t="shared" si="32"/>
        <v>0.11676558371993391</v>
      </c>
      <c r="K70" s="295">
        <f t="shared" si="33"/>
        <v>0.13893263327684144</v>
      </c>
      <c r="L70" s="74">
        <f t="shared" si="34"/>
        <v>0.42329090201536124</v>
      </c>
      <c r="N70" s="48">
        <f t="shared" si="27"/>
        <v>2.7813175659117819</v>
      </c>
      <c r="O70" s="191">
        <f t="shared" si="28"/>
        <v>2.7067868828051278</v>
      </c>
      <c r="P70" s="67">
        <f t="shared" si="35"/>
        <v>-2.6796897995436629E-2</v>
      </c>
    </row>
    <row r="71" spans="1:16" ht="20.100000000000001" customHeight="1" x14ac:dyDescent="0.25">
      <c r="A71" s="45" t="s">
        <v>169</v>
      </c>
      <c r="B71" s="25">
        <v>67535.450000000012</v>
      </c>
      <c r="C71" s="188">
        <v>72556.840000000011</v>
      </c>
      <c r="D71" s="345">
        <f t="shared" si="29"/>
        <v>8.9588418676450871E-2</v>
      </c>
      <c r="E71" s="295">
        <f t="shared" si="30"/>
        <v>8.4140676210408466E-2</v>
      </c>
      <c r="F71" s="67">
        <f t="shared" si="31"/>
        <v>7.4351914439009417E-2</v>
      </c>
      <c r="H71" s="25">
        <v>23518.903000000009</v>
      </c>
      <c r="I71" s="188">
        <v>25550.245999999996</v>
      </c>
      <c r="J71" s="294">
        <f t="shared" si="32"/>
        <v>0.12313599043247364</v>
      </c>
      <c r="K71" s="295">
        <f t="shared" si="33"/>
        <v>0.11183011517226717</v>
      </c>
      <c r="L71" s="74">
        <f t="shared" si="34"/>
        <v>8.6370652576779852E-2</v>
      </c>
      <c r="N71" s="48">
        <f t="shared" si="27"/>
        <v>3.4824529932057913</v>
      </c>
      <c r="O71" s="191">
        <f t="shared" si="28"/>
        <v>3.5214110757855481</v>
      </c>
      <c r="P71" s="67">
        <f t="shared" si="35"/>
        <v>1.1186965812823156E-2</v>
      </c>
    </row>
    <row r="72" spans="1:16" ht="20.100000000000001" customHeight="1" x14ac:dyDescent="0.25">
      <c r="A72" s="45" t="s">
        <v>172</v>
      </c>
      <c r="B72" s="25">
        <v>59549.110000000008</v>
      </c>
      <c r="C72" s="188">
        <v>57292.87000000001</v>
      </c>
      <c r="D72" s="345">
        <f t="shared" si="29"/>
        <v>7.8994225973026425E-2</v>
      </c>
      <c r="E72" s="295">
        <f t="shared" si="30"/>
        <v>6.643978464104866E-2</v>
      </c>
      <c r="F72" s="67">
        <f t="shared" si="31"/>
        <v>-3.7888727472165373E-2</v>
      </c>
      <c r="H72" s="25">
        <v>17213.076000000005</v>
      </c>
      <c r="I72" s="188">
        <v>18303.155000000006</v>
      </c>
      <c r="J72" s="294">
        <f t="shared" si="32"/>
        <v>9.0121089476385932E-2</v>
      </c>
      <c r="K72" s="295">
        <f t="shared" si="33"/>
        <v>8.0110537161397918E-2</v>
      </c>
      <c r="L72" s="74">
        <f t="shared" si="34"/>
        <v>6.3328541627307125E-2</v>
      </c>
      <c r="N72" s="48">
        <f t="shared" si="27"/>
        <v>2.8905681377941672</v>
      </c>
      <c r="O72" s="191">
        <f t="shared" si="28"/>
        <v>3.1946654095003453</v>
      </c>
      <c r="P72" s="67">
        <f t="shared" si="35"/>
        <v>0.10520328780010664</v>
      </c>
    </row>
    <row r="73" spans="1:16" ht="20.100000000000001" customHeight="1" x14ac:dyDescent="0.25">
      <c r="A73" s="45" t="s">
        <v>175</v>
      </c>
      <c r="B73" s="25">
        <v>106666.72</v>
      </c>
      <c r="C73" s="188">
        <v>94858.910000000047</v>
      </c>
      <c r="D73" s="345">
        <f t="shared" si="29"/>
        <v>0.14149758045891089</v>
      </c>
      <c r="E73" s="295">
        <f t="shared" si="30"/>
        <v>0.11000331370525895</v>
      </c>
      <c r="F73" s="67">
        <f t="shared" si="31"/>
        <v>-0.11069816340091787</v>
      </c>
      <c r="H73" s="25">
        <v>13055.792000000005</v>
      </c>
      <c r="I73" s="188">
        <v>11461.553999999996</v>
      </c>
      <c r="J73" s="294">
        <f t="shared" si="32"/>
        <v>6.8355138791990677E-2</v>
      </c>
      <c r="K73" s="295">
        <f t="shared" si="33"/>
        <v>5.0165736324932417E-2</v>
      </c>
      <c r="L73" s="74">
        <f t="shared" si="34"/>
        <v>-0.12210963532507318</v>
      </c>
      <c r="N73" s="48">
        <f t="shared" si="27"/>
        <v>1.2239798880100565</v>
      </c>
      <c r="O73" s="191">
        <f t="shared" si="28"/>
        <v>1.208273845862238</v>
      </c>
      <c r="P73" s="67">
        <f t="shared" si="35"/>
        <v>-1.2831944627254791E-2</v>
      </c>
    </row>
    <row r="74" spans="1:16" ht="20.100000000000001" customHeight="1" x14ac:dyDescent="0.25">
      <c r="A74" s="45" t="s">
        <v>177</v>
      </c>
      <c r="B74" s="25">
        <v>17702.379999999994</v>
      </c>
      <c r="C74" s="188">
        <v>24436.44</v>
      </c>
      <c r="D74" s="345">
        <f t="shared" si="29"/>
        <v>2.348290018071442E-2</v>
      </c>
      <c r="E74" s="295">
        <f t="shared" si="30"/>
        <v>2.8337763686718902E-2</v>
      </c>
      <c r="F74" s="67">
        <f t="shared" si="31"/>
        <v>0.38040421683412101</v>
      </c>
      <c r="H74" s="25">
        <v>5313.3920000000007</v>
      </c>
      <c r="I74" s="188">
        <v>7837.7649999999994</v>
      </c>
      <c r="J74" s="294">
        <f t="shared" si="32"/>
        <v>2.7818890467637108E-2</v>
      </c>
      <c r="K74" s="295">
        <f t="shared" si="33"/>
        <v>3.4304881551557843E-2</v>
      </c>
      <c r="L74" s="74">
        <f t="shared" si="34"/>
        <v>0.47509632265038948</v>
      </c>
      <c r="N74" s="48">
        <f t="shared" si="27"/>
        <v>3.0015127909354575</v>
      </c>
      <c r="O74" s="191">
        <f t="shared" si="28"/>
        <v>3.2074086896454639</v>
      </c>
      <c r="P74" s="67">
        <f t="shared" si="35"/>
        <v>6.8597375074265943E-2</v>
      </c>
    </row>
    <row r="75" spans="1:16" ht="20.100000000000001" customHeight="1" x14ac:dyDescent="0.25">
      <c r="A75" s="45" t="s">
        <v>179</v>
      </c>
      <c r="B75" s="25">
        <v>25007.88</v>
      </c>
      <c r="C75" s="188">
        <v>26434.219999999994</v>
      </c>
      <c r="D75" s="345">
        <f t="shared" si="29"/>
        <v>3.3173931966847661E-2</v>
      </c>
      <c r="E75" s="295">
        <f t="shared" si="30"/>
        <v>3.0654493027738018E-2</v>
      </c>
      <c r="F75" s="67">
        <f t="shared" si="31"/>
        <v>5.7035622371828111E-2</v>
      </c>
      <c r="H75" s="25">
        <v>6334.2910000000002</v>
      </c>
      <c r="I75" s="188">
        <v>6846.8189999999968</v>
      </c>
      <c r="J75" s="294">
        <f t="shared" si="32"/>
        <v>3.3163927585079273E-2</v>
      </c>
      <c r="K75" s="295">
        <f t="shared" si="33"/>
        <v>2.9967639346159987E-2</v>
      </c>
      <c r="L75" s="74">
        <f t="shared" si="34"/>
        <v>8.0913238750792565E-2</v>
      </c>
      <c r="N75" s="48">
        <f t="shared" si="27"/>
        <v>2.5329180242387599</v>
      </c>
      <c r="O75" s="191">
        <f t="shared" si="28"/>
        <v>2.5901346814848325</v>
      </c>
      <c r="P75" s="67">
        <f t="shared" si="35"/>
        <v>2.2589225825130458E-2</v>
      </c>
    </row>
    <row r="76" spans="1:16" ht="20.100000000000001" customHeight="1" x14ac:dyDescent="0.25">
      <c r="A76" s="45" t="s">
        <v>182</v>
      </c>
      <c r="B76" s="25">
        <v>15233.800000000001</v>
      </c>
      <c r="C76" s="188">
        <v>23480.109999999982</v>
      </c>
      <c r="D76" s="345">
        <f t="shared" si="29"/>
        <v>2.0208232157086645E-2</v>
      </c>
      <c r="E76" s="295">
        <f t="shared" si="30"/>
        <v>2.7228753800396657E-2</v>
      </c>
      <c r="F76" s="67">
        <f t="shared" si="31"/>
        <v>0.54131667738843758</v>
      </c>
      <c r="H76" s="25">
        <v>3327.3679999999995</v>
      </c>
      <c r="I76" s="188">
        <v>5665.0300000000007</v>
      </c>
      <c r="J76" s="294">
        <f t="shared" si="32"/>
        <v>1.7420827587635305E-2</v>
      </c>
      <c r="K76" s="295">
        <f t="shared" si="33"/>
        <v>2.4795102064940934E-2</v>
      </c>
      <c r="L76" s="74">
        <f t="shared" si="34"/>
        <v>0.70255589402795293</v>
      </c>
      <c r="N76" s="48">
        <f t="shared" si="27"/>
        <v>2.1842009216347851</v>
      </c>
      <c r="O76" s="191">
        <f t="shared" si="28"/>
        <v>2.4126931262247089</v>
      </c>
      <c r="P76" s="67">
        <f t="shared" si="35"/>
        <v>0.10461134885837642</v>
      </c>
    </row>
    <row r="77" spans="1:16" ht="20.100000000000001" customHeight="1" x14ac:dyDescent="0.25">
      <c r="A77" s="45" t="s">
        <v>184</v>
      </c>
      <c r="B77" s="25">
        <v>9670.4999999999982</v>
      </c>
      <c r="C77" s="188">
        <v>11290.160000000005</v>
      </c>
      <c r="D77" s="345">
        <f t="shared" si="29"/>
        <v>1.2828296884238099E-2</v>
      </c>
      <c r="E77" s="295">
        <f t="shared" si="30"/>
        <v>1.3092655315800764E-2</v>
      </c>
      <c r="F77" s="67">
        <f t="shared" si="31"/>
        <v>0.16748461816865803</v>
      </c>
      <c r="H77" s="25">
        <v>3523.6380000000004</v>
      </c>
      <c r="I77" s="188">
        <v>3793.7559999999999</v>
      </c>
      <c r="J77" s="294">
        <f t="shared" si="32"/>
        <v>1.8448422320356542E-2</v>
      </c>
      <c r="K77" s="295">
        <f t="shared" si="33"/>
        <v>1.660477830293609E-2</v>
      </c>
      <c r="L77" s="74">
        <f t="shared" si="34"/>
        <v>7.665883952891854E-2</v>
      </c>
      <c r="N77" s="48">
        <f t="shared" si="27"/>
        <v>3.6436978439584311</v>
      </c>
      <c r="O77" s="191">
        <f t="shared" si="28"/>
        <v>3.3602322730590162</v>
      </c>
      <c r="P77" s="67">
        <f t="shared" si="35"/>
        <v>-7.7796124442487888E-2</v>
      </c>
    </row>
    <row r="78" spans="1:16" ht="20.100000000000001" customHeight="1" x14ac:dyDescent="0.25">
      <c r="A78" s="45" t="s">
        <v>185</v>
      </c>
      <c r="B78" s="25">
        <v>3039.54</v>
      </c>
      <c r="C78" s="188">
        <v>5653.650000000006</v>
      </c>
      <c r="D78" s="345">
        <f t="shared" si="29"/>
        <v>4.0320688187288223E-3</v>
      </c>
      <c r="E78" s="295">
        <f t="shared" si="30"/>
        <v>6.5562658745471313E-3</v>
      </c>
      <c r="F78" s="67">
        <f t="shared" si="31"/>
        <v>0.86003474209913544</v>
      </c>
      <c r="H78" s="25">
        <v>1419.1140000000003</v>
      </c>
      <c r="I78" s="188">
        <v>3404.6469999999986</v>
      </c>
      <c r="J78" s="294">
        <f t="shared" si="32"/>
        <v>7.429938714683647E-3</v>
      </c>
      <c r="K78" s="295">
        <f t="shared" si="33"/>
        <v>1.4901698642389345E-2</v>
      </c>
      <c r="L78" s="74">
        <f t="shared" si="34"/>
        <v>1.3991356578823111</v>
      </c>
      <c r="N78" s="48">
        <f t="shared" si="27"/>
        <v>4.668844627805524</v>
      </c>
      <c r="O78" s="191">
        <f t="shared" si="28"/>
        <v>6.0220335535450467</v>
      </c>
      <c r="P78" s="67">
        <f t="shared" si="35"/>
        <v>0.28983378835966017</v>
      </c>
    </row>
    <row r="79" spans="1:16" ht="20.100000000000001" customHeight="1" x14ac:dyDescent="0.25">
      <c r="A79" s="45" t="s">
        <v>186</v>
      </c>
      <c r="B79" s="25">
        <v>35307.869999999988</v>
      </c>
      <c r="C79" s="188">
        <v>51576.35000000002</v>
      </c>
      <c r="D79" s="345">
        <f t="shared" si="29"/>
        <v>4.6837271982843057E-2</v>
      </c>
      <c r="E79" s="295">
        <f t="shared" si="30"/>
        <v>5.9810611452548124E-2</v>
      </c>
      <c r="F79" s="67">
        <f t="shared" si="31"/>
        <v>0.46076073124773703</v>
      </c>
      <c r="H79" s="25">
        <v>1959.7140000000002</v>
      </c>
      <c r="I79" s="188">
        <v>3134.4730000000013</v>
      </c>
      <c r="J79" s="294">
        <f t="shared" si="32"/>
        <v>1.0260313772049001E-2</v>
      </c>
      <c r="K79" s="295">
        <f t="shared" si="33"/>
        <v>1.3719182061666333E-2</v>
      </c>
      <c r="L79" s="74">
        <f t="shared" si="34"/>
        <v>0.59945430812863565</v>
      </c>
      <c r="N79" s="48">
        <f t="shared" si="27"/>
        <v>0.55503603021082859</v>
      </c>
      <c r="O79" s="191">
        <f t="shared" si="28"/>
        <v>0.60773455275528421</v>
      </c>
      <c r="P79" s="67">
        <f t="shared" si="35"/>
        <v>9.4946129036773089E-2</v>
      </c>
    </row>
    <row r="80" spans="1:16" ht="20.100000000000001" customHeight="1" x14ac:dyDescent="0.25">
      <c r="A80" s="45" t="s">
        <v>187</v>
      </c>
      <c r="B80" s="25">
        <v>6438.8000000000038</v>
      </c>
      <c r="C80" s="188">
        <v>7992.1600000000017</v>
      </c>
      <c r="D80" s="345">
        <f t="shared" si="29"/>
        <v>8.541320301766438E-3</v>
      </c>
      <c r="E80" s="295">
        <f t="shared" si="30"/>
        <v>9.268123402035951E-3</v>
      </c>
      <c r="F80" s="67">
        <f t="shared" si="31"/>
        <v>0.24124992234577824</v>
      </c>
      <c r="H80" s="25">
        <v>2310.3889999999997</v>
      </c>
      <c r="I80" s="188">
        <v>2564.1650000000004</v>
      </c>
      <c r="J80" s="294">
        <f t="shared" si="32"/>
        <v>1.2096314092510701E-2</v>
      </c>
      <c r="K80" s="295">
        <f t="shared" si="33"/>
        <v>1.1223017863338635E-2</v>
      </c>
      <c r="L80" s="74">
        <f t="shared" si="34"/>
        <v>0.1098412431845896</v>
      </c>
      <c r="N80" s="48">
        <f t="shared" si="27"/>
        <v>3.5882291731378491</v>
      </c>
      <c r="O80" s="191">
        <f t="shared" si="28"/>
        <v>3.2083504334247559</v>
      </c>
      <c r="P80" s="67">
        <f t="shared" si="35"/>
        <v>-0.10586802608844943</v>
      </c>
    </row>
    <row r="81" spans="1:16" ht="20.100000000000001" customHeight="1" x14ac:dyDescent="0.25">
      <c r="A81" s="45" t="s">
        <v>199</v>
      </c>
      <c r="B81" s="25">
        <v>17715.690000000006</v>
      </c>
      <c r="C81" s="188">
        <v>15804.639999999998</v>
      </c>
      <c r="D81" s="345">
        <f t="shared" si="29"/>
        <v>2.3500556416847954E-2</v>
      </c>
      <c r="E81" s="295">
        <f t="shared" si="30"/>
        <v>1.8327880553536645E-2</v>
      </c>
      <c r="F81" s="67">
        <f t="shared" ref="F81:F86" si="36">(C81-B81)/B81</f>
        <v>-0.10787330326958802</v>
      </c>
      <c r="H81" s="25">
        <v>1721.3039999999999</v>
      </c>
      <c r="I81" s="188">
        <v>1683.2729999999992</v>
      </c>
      <c r="J81" s="294">
        <f t="shared" si="32"/>
        <v>9.0120900994140121E-3</v>
      </c>
      <c r="K81" s="295">
        <f t="shared" si="33"/>
        <v>7.3674677518317279E-3</v>
      </c>
      <c r="L81" s="74">
        <f>(I81-H81)/H81</f>
        <v>-2.2094295952371362E-2</v>
      </c>
      <c r="N81" s="48">
        <f t="shared" si="27"/>
        <v>0.97162684603309235</v>
      </c>
      <c r="O81" s="191">
        <f t="shared" si="28"/>
        <v>1.0650498840846736</v>
      </c>
      <c r="P81" s="67">
        <f>(O81-N81)/N81</f>
        <v>9.6151149418116616E-2</v>
      </c>
    </row>
    <row r="82" spans="1:16" ht="20.100000000000001" customHeight="1" x14ac:dyDescent="0.25">
      <c r="A82" s="45" t="s">
        <v>200</v>
      </c>
      <c r="B82" s="25">
        <v>4764.4300000000012</v>
      </c>
      <c r="C82" s="188">
        <v>5319.15</v>
      </c>
      <c r="D82" s="345">
        <f t="shared" si="29"/>
        <v>6.3202029392658652E-3</v>
      </c>
      <c r="E82" s="295">
        <f t="shared" si="30"/>
        <v>6.1683623193153686E-3</v>
      </c>
      <c r="F82" s="67">
        <f>(C82-B82)/B82</f>
        <v>0.11642945745870929</v>
      </c>
      <c r="H82" s="25">
        <v>1385.9440000000004</v>
      </c>
      <c r="I82" s="188">
        <v>1605.4959999999996</v>
      </c>
      <c r="J82" s="294">
        <f t="shared" si="32"/>
        <v>7.2562732676751222E-3</v>
      </c>
      <c r="K82" s="295">
        <f t="shared" si="33"/>
        <v>7.0270479035158496E-3</v>
      </c>
      <c r="L82" s="74">
        <f>(I82-H82)/H82</f>
        <v>0.15841332694538823</v>
      </c>
      <c r="N82" s="48">
        <f t="shared" si="27"/>
        <v>2.9089397892297715</v>
      </c>
      <c r="O82" s="191">
        <f t="shared" si="28"/>
        <v>3.0183318763336242</v>
      </c>
      <c r="P82" s="67">
        <f>(O82-N82)/N82</f>
        <v>3.7605483451005887E-2</v>
      </c>
    </row>
    <row r="83" spans="1:16" ht="20.100000000000001" customHeight="1" x14ac:dyDescent="0.25">
      <c r="A83" s="45" t="s">
        <v>201</v>
      </c>
      <c r="B83" s="25">
        <v>4577.1499999999987</v>
      </c>
      <c r="C83" s="188">
        <v>5980.44</v>
      </c>
      <c r="D83" s="345">
        <f t="shared" si="29"/>
        <v>6.0717686865922552E-3</v>
      </c>
      <c r="E83" s="295">
        <f t="shared" si="30"/>
        <v>6.9352285137524606E-3</v>
      </c>
      <c r="F83" s="67">
        <f>(C83-B83)/B83</f>
        <v>0.306585975989426</v>
      </c>
      <c r="H83" s="25">
        <v>1217.866</v>
      </c>
      <c r="I83" s="188">
        <v>1491.277</v>
      </c>
      <c r="J83" s="294">
        <f t="shared" si="32"/>
        <v>6.3762810758662891E-3</v>
      </c>
      <c r="K83" s="295">
        <f t="shared" si="33"/>
        <v>6.5271261444509411E-3</v>
      </c>
      <c r="L83" s="74">
        <f>(I83-H83)/H83</f>
        <v>0.22450006815199708</v>
      </c>
      <c r="N83" s="48">
        <f t="shared" si="27"/>
        <v>2.6607517778530316</v>
      </c>
      <c r="O83" s="191">
        <f t="shared" si="28"/>
        <v>2.493590772585295</v>
      </c>
      <c r="P83" s="67">
        <f>(O83-N83)/N83</f>
        <v>-6.2824727454516366E-2</v>
      </c>
    </row>
    <row r="84" spans="1:16" ht="20.100000000000001" customHeight="1" x14ac:dyDescent="0.25">
      <c r="A84" s="45" t="s">
        <v>202</v>
      </c>
      <c r="B84" s="25">
        <v>4063.1899999999996</v>
      </c>
      <c r="C84" s="188">
        <v>7132.5500000000029</v>
      </c>
      <c r="D84" s="345">
        <f t="shared" si="29"/>
        <v>5.3899806232425834E-3</v>
      </c>
      <c r="E84" s="295">
        <f t="shared" si="30"/>
        <v>8.2712750459439672E-3</v>
      </c>
      <c r="F84" s="67">
        <f t="shared" si="36"/>
        <v>0.75540646634787045</v>
      </c>
      <c r="H84" s="25">
        <v>779.33699999999988</v>
      </c>
      <c r="I84" s="188">
        <v>1370.2329999999997</v>
      </c>
      <c r="J84" s="294">
        <f t="shared" si="32"/>
        <v>4.0803107770661182E-3</v>
      </c>
      <c r="K84" s="295">
        <f t="shared" si="33"/>
        <v>5.9973322449749069E-3</v>
      </c>
      <c r="L84" s="74">
        <f t="shared" si="34"/>
        <v>0.75820344728917011</v>
      </c>
      <c r="N84" s="48">
        <f t="shared" si="27"/>
        <v>1.9180422279046758</v>
      </c>
      <c r="O84" s="191">
        <f t="shared" si="28"/>
        <v>1.9210983449117065</v>
      </c>
      <c r="P84" s="67">
        <f t="shared" si="35"/>
        <v>1.5933523061008247E-3</v>
      </c>
    </row>
    <row r="85" spans="1:16" ht="20.100000000000001" customHeight="1" x14ac:dyDescent="0.25">
      <c r="A85" s="45" t="s">
        <v>203</v>
      </c>
      <c r="B85" s="25">
        <v>32411.98</v>
      </c>
      <c r="C85" s="188">
        <v>27595.949999999993</v>
      </c>
      <c r="D85" s="345">
        <f t="shared" si="29"/>
        <v>4.2995760513519221E-2</v>
      </c>
      <c r="E85" s="295">
        <f t="shared" si="30"/>
        <v>3.2001695411054569E-2</v>
      </c>
      <c r="F85" s="67">
        <f t="shared" si="36"/>
        <v>-0.14858796037761365</v>
      </c>
      <c r="H85" s="25">
        <v>1435.9510000000002</v>
      </c>
      <c r="I85" s="188">
        <v>1152.7589999999996</v>
      </c>
      <c r="J85" s="294">
        <f t="shared" si="32"/>
        <v>7.5180908139083243E-3</v>
      </c>
      <c r="K85" s="295">
        <f t="shared" si="33"/>
        <v>5.0454767338000382E-3</v>
      </c>
      <c r="L85" s="74">
        <f t="shared" si="34"/>
        <v>-0.1972156431521693</v>
      </c>
      <c r="N85" s="48">
        <f t="shared" si="27"/>
        <v>0.44303094102859508</v>
      </c>
      <c r="O85" s="191">
        <f t="shared" si="28"/>
        <v>0.41772760133280418</v>
      </c>
      <c r="P85" s="67">
        <f t="shared" si="35"/>
        <v>-5.7114159198550694E-2</v>
      </c>
    </row>
    <row r="86" spans="1:16" ht="20.100000000000001" customHeight="1" x14ac:dyDescent="0.25">
      <c r="A86" s="45" t="s">
        <v>204</v>
      </c>
      <c r="B86" s="25">
        <v>806.07999999999981</v>
      </c>
      <c r="C86" s="188">
        <v>1255.3599999999992</v>
      </c>
      <c r="D86" s="345">
        <f t="shared" si="29"/>
        <v>1.0692966808796491E-3</v>
      </c>
      <c r="E86" s="295">
        <f t="shared" si="30"/>
        <v>1.4557805892249206E-3</v>
      </c>
      <c r="F86" s="67">
        <f t="shared" si="36"/>
        <v>0.55736403334656548</v>
      </c>
      <c r="H86" s="25">
        <v>648.63100000000009</v>
      </c>
      <c r="I86" s="188">
        <v>963.70499999999993</v>
      </c>
      <c r="J86" s="294">
        <f t="shared" si="32"/>
        <v>3.3959840988419311E-3</v>
      </c>
      <c r="K86" s="295">
        <f t="shared" si="33"/>
        <v>4.2180118791063587E-3</v>
      </c>
      <c r="L86" s="74">
        <f t="shared" si="34"/>
        <v>0.48575229984382462</v>
      </c>
      <c r="N86" s="48">
        <f t="shared" si="27"/>
        <v>8.0467323342596302</v>
      </c>
      <c r="O86" s="191">
        <f t="shared" si="28"/>
        <v>7.6767222151414769</v>
      </c>
      <c r="P86" s="67">
        <f t="shared" si="35"/>
        <v>-4.5982655287638251E-2</v>
      </c>
    </row>
    <row r="87" spans="1:16" ht="20.100000000000001" customHeight="1" x14ac:dyDescent="0.25">
      <c r="A87" s="45" t="s">
        <v>205</v>
      </c>
      <c r="B87" s="25">
        <v>1069.9899999999998</v>
      </c>
      <c r="C87" s="188">
        <v>2018.4000000000003</v>
      </c>
      <c r="D87" s="345">
        <f t="shared" si="29"/>
        <v>1.4193836288884673E-3</v>
      </c>
      <c r="E87" s="295">
        <f t="shared" si="30"/>
        <v>2.340641362869282E-3</v>
      </c>
      <c r="F87" s="67">
        <f t="shared" ref="F87:F88" si="37">(C87-B87)/B87</f>
        <v>0.88637276983897118</v>
      </c>
      <c r="H87" s="25">
        <v>396.83799999999997</v>
      </c>
      <c r="I87" s="188">
        <v>820.96799999999985</v>
      </c>
      <c r="J87" s="294">
        <f t="shared" si="32"/>
        <v>2.0776921513406452E-3</v>
      </c>
      <c r="K87" s="295">
        <f t="shared" si="33"/>
        <v>3.59327053026205E-3</v>
      </c>
      <c r="L87" s="74">
        <f t="shared" ref="L87:L88" si="38">(I87-H87)/H87</f>
        <v>1.0687736557486933</v>
      </c>
      <c r="N87" s="48">
        <f t="shared" si="27"/>
        <v>3.7088010168319334</v>
      </c>
      <c r="O87" s="191">
        <f t="shared" si="28"/>
        <v>4.0674197384066577</v>
      </c>
      <c r="P87" s="67">
        <f t="shared" ref="P87:P88" si="39">(O87-N87)/N87</f>
        <v>9.6693977365509151E-2</v>
      </c>
    </row>
    <row r="88" spans="1:16" ht="20.100000000000001" customHeight="1" x14ac:dyDescent="0.25">
      <c r="A88" s="45" t="s">
        <v>206</v>
      </c>
      <c r="B88" s="25">
        <v>2347.0600000000009</v>
      </c>
      <c r="C88" s="188">
        <v>3087.7300000000005</v>
      </c>
      <c r="D88" s="345">
        <f t="shared" si="29"/>
        <v>3.1134669856904902E-3</v>
      </c>
      <c r="E88" s="295">
        <f t="shared" si="30"/>
        <v>3.5806919120949113E-3</v>
      </c>
      <c r="F88" s="67">
        <f t="shared" si="37"/>
        <v>0.31557352602830746</v>
      </c>
      <c r="H88" s="25">
        <v>512.02099999999996</v>
      </c>
      <c r="I88" s="188">
        <v>800.08600000000001</v>
      </c>
      <c r="J88" s="294">
        <f t="shared" si="32"/>
        <v>2.6807463323108888E-3</v>
      </c>
      <c r="K88" s="295">
        <f t="shared" si="33"/>
        <v>3.5018727227799904E-3</v>
      </c>
      <c r="L88" s="74">
        <f t="shared" si="38"/>
        <v>0.56260387757533392</v>
      </c>
      <c r="N88" s="48">
        <f t="shared" si="27"/>
        <v>2.1815420142646538</v>
      </c>
      <c r="O88" s="191">
        <f t="shared" si="28"/>
        <v>2.5911786328467832</v>
      </c>
      <c r="P88" s="67">
        <f t="shared" si="39"/>
        <v>0.18777388466671738</v>
      </c>
    </row>
    <row r="89" spans="1:16" ht="20.100000000000001" customHeight="1" x14ac:dyDescent="0.25">
      <c r="A89" s="45" t="s">
        <v>207</v>
      </c>
      <c r="B89" s="25">
        <v>436.82999999999993</v>
      </c>
      <c r="C89" s="188">
        <v>1021.19</v>
      </c>
      <c r="D89" s="345">
        <f t="shared" si="29"/>
        <v>5.7947209843769488E-4</v>
      </c>
      <c r="E89" s="295">
        <f t="shared" si="30"/>
        <v>1.1842249075250109E-3</v>
      </c>
      <c r="F89" s="67">
        <f t="shared" ref="F89:F94" si="40">(C89-B89)/B89</f>
        <v>1.3377286358537652</v>
      </c>
      <c r="H89" s="25">
        <v>297.767</v>
      </c>
      <c r="I89" s="188">
        <v>764.495</v>
      </c>
      <c r="J89" s="294">
        <f t="shared" si="32"/>
        <v>1.5589942465899182E-3</v>
      </c>
      <c r="K89" s="295">
        <f t="shared" si="33"/>
        <v>3.3460955287327723E-3</v>
      </c>
      <c r="L89" s="74">
        <f t="shared" ref="L89:L94" si="41">(I89-H89)/H89</f>
        <v>1.5674268807490421</v>
      </c>
      <c r="N89" s="48">
        <f t="shared" si="27"/>
        <v>6.8165419041732491</v>
      </c>
      <c r="O89" s="191">
        <f t="shared" si="28"/>
        <v>7.486314985458141</v>
      </c>
      <c r="P89" s="67">
        <f t="shared" ref="P89:P92" si="42">(O89-N89)/N89</f>
        <v>9.8257018103980381E-2</v>
      </c>
    </row>
    <row r="90" spans="1:16" ht="20.100000000000001" customHeight="1" x14ac:dyDescent="0.25">
      <c r="A90" s="45" t="s">
        <v>208</v>
      </c>
      <c r="B90" s="25">
        <v>1691.95</v>
      </c>
      <c r="C90" s="188">
        <v>4842.28</v>
      </c>
      <c r="D90" s="345">
        <f t="shared" si="29"/>
        <v>2.2444379208196737E-3</v>
      </c>
      <c r="E90" s="295">
        <f t="shared" si="30"/>
        <v>5.6153591253441668E-3</v>
      </c>
      <c r="F90" s="67">
        <f t="shared" si="40"/>
        <v>1.8619521853482668</v>
      </c>
      <c r="H90" s="25">
        <v>260.39600000000007</v>
      </c>
      <c r="I90" s="188">
        <v>762.28500000000008</v>
      </c>
      <c r="J90" s="294">
        <f t="shared" si="32"/>
        <v>1.3633339686232135E-3</v>
      </c>
      <c r="K90" s="295">
        <f t="shared" si="33"/>
        <v>3.3364226451710758E-3</v>
      </c>
      <c r="L90" s="74">
        <f t="shared" si="41"/>
        <v>1.927406718997219</v>
      </c>
      <c r="N90" s="48">
        <f t="shared" si="27"/>
        <v>1.5390289311149861</v>
      </c>
      <c r="O90" s="191">
        <f t="shared" si="28"/>
        <v>1.5742274300536114</v>
      </c>
      <c r="P90" s="67">
        <f t="shared" si="42"/>
        <v>2.2870589517199641E-2</v>
      </c>
    </row>
    <row r="91" spans="1:16" ht="20.100000000000001" customHeight="1" x14ac:dyDescent="0.25">
      <c r="A91" s="45" t="s">
        <v>209</v>
      </c>
      <c r="B91" s="25">
        <v>916.87000000000046</v>
      </c>
      <c r="C91" s="188">
        <v>321.14000000000016</v>
      </c>
      <c r="D91" s="345">
        <f t="shared" si="29"/>
        <v>1.2162639536995392E-3</v>
      </c>
      <c r="E91" s="295">
        <f t="shared" si="30"/>
        <v>3.7241060606016721E-4</v>
      </c>
      <c r="F91" s="67">
        <f t="shared" si="40"/>
        <v>-0.64974314788356036</v>
      </c>
      <c r="H91" s="25">
        <v>2098.3050000000003</v>
      </c>
      <c r="I91" s="188">
        <v>753.67700000000013</v>
      </c>
      <c r="J91" s="294">
        <f t="shared" si="32"/>
        <v>1.0985923297715524E-2</v>
      </c>
      <c r="K91" s="295">
        <f t="shared" si="33"/>
        <v>3.2987465448547472E-3</v>
      </c>
      <c r="L91" s="74">
        <f t="shared" si="41"/>
        <v>-0.64081627790049589</v>
      </c>
      <c r="N91" s="48">
        <f t="shared" si="27"/>
        <v>22.88552357477068</v>
      </c>
      <c r="O91" s="191">
        <f t="shared" si="28"/>
        <v>23.468798654792295</v>
      </c>
      <c r="P91" s="67">
        <f t="shared" si="42"/>
        <v>2.5486639102485959E-2</v>
      </c>
    </row>
    <row r="92" spans="1:16" ht="20.100000000000001" customHeight="1" x14ac:dyDescent="0.25">
      <c r="A92" s="45" t="s">
        <v>210</v>
      </c>
      <c r="B92" s="25">
        <v>837.0999999999998</v>
      </c>
      <c r="C92" s="188">
        <v>865.18999999999983</v>
      </c>
      <c r="D92" s="345">
        <f t="shared" si="29"/>
        <v>1.1104459254222337E-3</v>
      </c>
      <c r="E92" s="295">
        <f t="shared" si="30"/>
        <v>1.0033192136052684E-3</v>
      </c>
      <c r="F92" s="67">
        <f t="shared" si="40"/>
        <v>3.3556325409150684E-2</v>
      </c>
      <c r="H92" s="25">
        <v>345.49099999999993</v>
      </c>
      <c r="I92" s="188">
        <v>614.03700000000003</v>
      </c>
      <c r="J92" s="294">
        <f t="shared" si="32"/>
        <v>1.8088588770703176E-3</v>
      </c>
      <c r="K92" s="295">
        <f t="shared" si="33"/>
        <v>2.6875603636079834E-3</v>
      </c>
      <c r="L92" s="74">
        <f t="shared" si="41"/>
        <v>0.77728797566362118</v>
      </c>
      <c r="N92" s="48">
        <f t="shared" si="27"/>
        <v>4.1272368892605424</v>
      </c>
      <c r="O92" s="191">
        <f t="shared" si="28"/>
        <v>7.0971347334111599</v>
      </c>
      <c r="P92" s="67">
        <f t="shared" si="42"/>
        <v>0.71958502112601541</v>
      </c>
    </row>
    <row r="93" spans="1:16" ht="20.100000000000001" customHeight="1" x14ac:dyDescent="0.25">
      <c r="A93" s="45" t="s">
        <v>211</v>
      </c>
      <c r="B93" s="25">
        <v>936.39</v>
      </c>
      <c r="C93" s="188">
        <v>1612.6700000000003</v>
      </c>
      <c r="D93" s="345">
        <f t="shared" si="29"/>
        <v>1.242157997976497E-3</v>
      </c>
      <c r="E93" s="295">
        <f t="shared" si="30"/>
        <v>1.8701358039330189E-3</v>
      </c>
      <c r="F93" s="67">
        <f t="shared" si="40"/>
        <v>0.72222044233706073</v>
      </c>
      <c r="H93" s="25">
        <v>352.22700000000009</v>
      </c>
      <c r="I93" s="188">
        <v>585.60900000000015</v>
      </c>
      <c r="J93" s="294">
        <f t="shared" si="32"/>
        <v>1.8441259995017152E-3</v>
      </c>
      <c r="K93" s="295">
        <f t="shared" si="33"/>
        <v>2.5631346921636774E-3</v>
      </c>
      <c r="L93" s="74">
        <f t="shared" si="41"/>
        <v>0.66258975035985312</v>
      </c>
      <c r="N93" s="48">
        <f t="shared" ref="N93:N94" si="43">(H93/B93)*10</f>
        <v>3.7615416653317539</v>
      </c>
      <c r="O93" s="191">
        <f t="shared" ref="O93:O94" si="44">(I93/C93)*10</f>
        <v>3.6313008861081313</v>
      </c>
      <c r="P93" s="67">
        <f t="shared" ref="P93:P94" si="45">(O93-N93)/N93</f>
        <v>-3.4624308544548822E-2</v>
      </c>
    </row>
    <row r="94" spans="1:16" ht="20.100000000000001" customHeight="1" x14ac:dyDescent="0.25">
      <c r="A94" s="45" t="s">
        <v>212</v>
      </c>
      <c r="B94" s="25">
        <v>754.08999999999992</v>
      </c>
      <c r="C94" s="188">
        <v>1124.4499999999998</v>
      </c>
      <c r="D94" s="345">
        <f t="shared" si="29"/>
        <v>1.0003299102874835E-3</v>
      </c>
      <c r="E94" s="295">
        <f t="shared" si="30"/>
        <v>1.3039705610772708E-3</v>
      </c>
      <c r="F94" s="67">
        <f t="shared" si="40"/>
        <v>0.49113501040989793</v>
      </c>
      <c r="H94" s="25">
        <v>295.98999999999995</v>
      </c>
      <c r="I94" s="188">
        <v>577.09800000000007</v>
      </c>
      <c r="J94" s="294">
        <f t="shared" si="32"/>
        <v>1.5496905535138206E-3</v>
      </c>
      <c r="K94" s="295">
        <f t="shared" si="33"/>
        <v>2.5258831482751695E-3</v>
      </c>
      <c r="L94" s="74">
        <f t="shared" si="41"/>
        <v>0.94972127436737785</v>
      </c>
      <c r="N94" s="48">
        <f t="shared" si="43"/>
        <v>3.9251283003355035</v>
      </c>
      <c r="O94" s="191">
        <f t="shared" si="44"/>
        <v>5.1322691093423467</v>
      </c>
      <c r="P94" s="67">
        <f t="shared" si="45"/>
        <v>0.30754174555355601</v>
      </c>
    </row>
    <row r="95" spans="1:16" ht="20.100000000000001" customHeight="1" thickBot="1" x14ac:dyDescent="0.3">
      <c r="A95" s="14" t="s">
        <v>17</v>
      </c>
      <c r="B95" s="25">
        <f>B96-SUM(B68:B94)</f>
        <v>19773.179999999935</v>
      </c>
      <c r="C95" s="188">
        <f>C96-SUM(C68:C94)</f>
        <v>29037.199999999604</v>
      </c>
      <c r="D95" s="345">
        <f t="shared" si="29"/>
        <v>2.6229897459849882E-2</v>
      </c>
      <c r="E95" s="295">
        <f t="shared" si="30"/>
        <v>3.367304368901456E-2</v>
      </c>
      <c r="F95" s="67">
        <f t="shared" si="31"/>
        <v>0.46851442206057398</v>
      </c>
      <c r="H95" s="25">
        <f>H96-SUM(H68:H94)</f>
        <v>4962.4290000001201</v>
      </c>
      <c r="I95" s="188">
        <f>I96-SUM(I68:I94)</f>
        <v>7297.4639999999781</v>
      </c>
      <c r="J95" s="294">
        <f t="shared" si="32"/>
        <v>2.5981382289209844E-2</v>
      </c>
      <c r="K95" s="295">
        <f t="shared" si="33"/>
        <v>3.1940054103020032E-2</v>
      </c>
      <c r="L95" s="74">
        <f t="shared" si="34"/>
        <v>0.47054275234966614</v>
      </c>
      <c r="N95" s="48">
        <f t="shared" si="27"/>
        <v>2.5096767439532419</v>
      </c>
      <c r="O95" s="191">
        <f t="shared" si="28"/>
        <v>2.5131431405232174</v>
      </c>
      <c r="P95" s="67">
        <f t="shared" si="35"/>
        <v>1.3812123726003164E-3</v>
      </c>
    </row>
    <row r="96" spans="1:16" s="2" customFormat="1" ht="26.25" customHeight="1" thickBot="1" x14ac:dyDescent="0.3">
      <c r="A96" s="18" t="s">
        <v>18</v>
      </c>
      <c r="B96" s="23">
        <v>753841.3</v>
      </c>
      <c r="C96" s="193">
        <v>862327.74999999942</v>
      </c>
      <c r="D96" s="341">
        <f>SUM(D68:D95)</f>
        <v>1</v>
      </c>
      <c r="E96" s="342">
        <f>SUM(E68:E95)</f>
        <v>1.0000000000000002</v>
      </c>
      <c r="F96" s="72">
        <f t="shared" si="31"/>
        <v>0.14391152355276815</v>
      </c>
      <c r="H96" s="23">
        <v>190999.42200000011</v>
      </c>
      <c r="I96" s="193">
        <v>228473.75199999992</v>
      </c>
      <c r="J96" s="353">
        <f t="shared" si="32"/>
        <v>1</v>
      </c>
      <c r="K96" s="342">
        <f t="shared" si="33"/>
        <v>1</v>
      </c>
      <c r="L96" s="75">
        <f t="shared" si="34"/>
        <v>0.19620127436825327</v>
      </c>
      <c r="N96" s="44">
        <f t="shared" si="27"/>
        <v>2.5336821158511755</v>
      </c>
      <c r="O96" s="198">
        <f t="shared" si="28"/>
        <v>2.6495001697440457</v>
      </c>
      <c r="P96" s="72">
        <f t="shared" si="35"/>
        <v>4.5711359435460099E-2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N66:O66"/>
    <mergeCell ref="N4:O4"/>
    <mergeCell ref="N5:O5"/>
    <mergeCell ref="N36:O36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H4:I4"/>
    <mergeCell ref="J4:K4"/>
    <mergeCell ref="H5:I5"/>
    <mergeCell ref="J5:K5"/>
    <mergeCell ref="A4:A6"/>
    <mergeCell ref="B4:C4"/>
    <mergeCell ref="D5:E5"/>
    <mergeCell ref="D4:E4"/>
    <mergeCell ref="B5:C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7:L60 P58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P39:P62 P68:P96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L39:L62 L68:L96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F39:F62 F68:F96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>
    <pageSetUpPr fitToPage="1"/>
  </sheetPr>
  <dimension ref="A1:Q96"/>
  <sheetViews>
    <sheetView showGridLines="0" topLeftCell="A4" zoomScaleNormal="100" workbookViewId="0">
      <selection activeCell="J13" sqref="J13:K13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1" customWidth="1"/>
    <col min="16" max="16" width="10.85546875" customWidth="1"/>
    <col min="17" max="17" width="1.85546875" customWidth="1"/>
  </cols>
  <sheetData>
    <row r="1" spans="1:17" ht="15.75" x14ac:dyDescent="0.25">
      <c r="A1" s="6" t="s">
        <v>163</v>
      </c>
    </row>
    <row r="3" spans="1:17" ht="8.25" customHeight="1" thickBot="1" x14ac:dyDescent="0.3"/>
    <row r="4" spans="1:17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7" x14ac:dyDescent="0.25">
      <c r="A5" s="476"/>
      <c r="B5" s="465" t="s">
        <v>82</v>
      </c>
      <c r="C5" s="467"/>
      <c r="D5" s="465" t="str">
        <f>B5</f>
        <v>junho</v>
      </c>
      <c r="E5" s="467"/>
      <c r="F5" s="177" t="s">
        <v>122</v>
      </c>
      <c r="H5" s="468" t="str">
        <f>B5</f>
        <v>junho</v>
      </c>
      <c r="I5" s="467"/>
      <c r="J5" s="465" t="str">
        <f>B5</f>
        <v>junho</v>
      </c>
      <c r="K5" s="466"/>
      <c r="L5" s="177" t="str">
        <f>F5</f>
        <v>2021 /2020</v>
      </c>
      <c r="N5" s="468" t="str">
        <f>B5</f>
        <v>junho</v>
      </c>
      <c r="O5" s="466"/>
      <c r="P5" s="177" t="str">
        <f>L5</f>
        <v>2021 /2020</v>
      </c>
    </row>
    <row r="6" spans="1:17" ht="19.5" customHeight="1" thickBot="1" x14ac:dyDescent="0.3">
      <c r="A6" s="477"/>
      <c r="B6" s="120">
        <v>2020</v>
      </c>
      <c r="C6" s="180"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C6</f>
        <v>2021</v>
      </c>
      <c r="J6" s="120">
        <f>B6</f>
        <v>2020</v>
      </c>
      <c r="K6" s="180">
        <f>C6</f>
        <v>2021</v>
      </c>
      <c r="L6" s="405">
        <v>1000</v>
      </c>
      <c r="N6" s="31">
        <f>B6</f>
        <v>2020</v>
      </c>
      <c r="O6" s="180">
        <f>C6</f>
        <v>2021</v>
      </c>
      <c r="P6" s="178"/>
    </row>
    <row r="7" spans="1:17" s="13" customFormat="1" ht="20.100000000000001" customHeight="1" x14ac:dyDescent="0.25">
      <c r="A7" s="408" t="s">
        <v>164</v>
      </c>
      <c r="B7" s="304">
        <v>39028.210000000014</v>
      </c>
      <c r="C7" s="409">
        <v>41119.62000000001</v>
      </c>
      <c r="D7" s="294">
        <f>B7/$B$33</f>
        <v>0.14601857585139322</v>
      </c>
      <c r="E7" s="344">
        <f>C7/$C$33</f>
        <v>0.14377126060764273</v>
      </c>
      <c r="F7" s="410">
        <f>(C7-B7)/B7</f>
        <v>5.358713607413703E-2</v>
      </c>
      <c r="H7" s="304">
        <v>10473.339</v>
      </c>
      <c r="I7" s="409">
        <v>10656.631000000003</v>
      </c>
      <c r="J7" s="294">
        <f t="shared" ref="J7:J32" si="0">H7/$H$33</f>
        <v>0.15992035237835078</v>
      </c>
      <c r="K7" s="344">
        <f>I7/$I$33</f>
        <v>0.14278311793041157</v>
      </c>
      <c r="L7" s="410">
        <f>(I7-H7)/H7</f>
        <v>1.7500818029474945E-2</v>
      </c>
      <c r="N7" s="411">
        <f t="shared" ref="N7:O33" si="1">(H7/B7)*10</f>
        <v>2.6835304514349994</v>
      </c>
      <c r="O7" s="412">
        <f t="shared" si="1"/>
        <v>2.591617091792191</v>
      </c>
      <c r="P7" s="410">
        <f>(O7-N7)/N7</f>
        <v>-3.4250909876449624E-2</v>
      </c>
      <c r="Q7" s="413"/>
    </row>
    <row r="8" spans="1:17" s="13" customFormat="1" ht="20.100000000000001" customHeight="1" x14ac:dyDescent="0.25">
      <c r="A8" s="408" t="s">
        <v>165</v>
      </c>
      <c r="B8" s="304">
        <v>24640.660000000003</v>
      </c>
      <c r="C8" s="305">
        <v>22222.82</v>
      </c>
      <c r="D8" s="294">
        <f t="shared" ref="D8:D32" si="2">B8/$B$33</f>
        <v>9.218957470092505E-2</v>
      </c>
      <c r="E8" s="295">
        <f t="shared" ref="E8:E32" si="3">C8/$C$33</f>
        <v>7.770020359275534E-2</v>
      </c>
      <c r="F8" s="410">
        <f t="shared" ref="F8:F33" si="4">(C8-B8)/B8</f>
        <v>-9.8123995055327387E-2</v>
      </c>
      <c r="H8" s="304">
        <v>7531.5</v>
      </c>
      <c r="I8" s="305">
        <v>8981.1760000000013</v>
      </c>
      <c r="J8" s="294">
        <f t="shared" si="0"/>
        <v>0.11500058710384042</v>
      </c>
      <c r="K8" s="295">
        <f t="shared" ref="K8:K32" si="5">I8/$I$33</f>
        <v>0.12033449520413926</v>
      </c>
      <c r="L8" s="410">
        <f t="shared" ref="L8:L33" si="6">(I8-H8)/H8</f>
        <v>0.19248171015070056</v>
      </c>
      <c r="N8" s="411">
        <f t="shared" si="1"/>
        <v>3.056533388310215</v>
      </c>
      <c r="O8" s="322">
        <f t="shared" si="1"/>
        <v>4.0414204857889331</v>
      </c>
      <c r="P8" s="410">
        <f t="shared" ref="P8:P33" si="7">(O8-N8)/N8</f>
        <v>0.32222356910787964</v>
      </c>
      <c r="Q8" s="413"/>
    </row>
    <row r="9" spans="1:17" s="13" customFormat="1" ht="20.100000000000001" customHeight="1" x14ac:dyDescent="0.25">
      <c r="A9" s="408" t="s">
        <v>166</v>
      </c>
      <c r="B9" s="304">
        <v>22600.04</v>
      </c>
      <c r="C9" s="305">
        <v>21642.080000000002</v>
      </c>
      <c r="D9" s="294">
        <f t="shared" si="2"/>
        <v>8.4554881071525437E-2</v>
      </c>
      <c r="E9" s="295">
        <f t="shared" si="3"/>
        <v>7.5669695482872945E-2</v>
      </c>
      <c r="F9" s="410">
        <f t="shared" si="4"/>
        <v>-4.2387535597282089E-2</v>
      </c>
      <c r="H9" s="304">
        <v>5573.0519999999997</v>
      </c>
      <c r="I9" s="305">
        <v>6306.5600000000013</v>
      </c>
      <c r="J9" s="294">
        <f t="shared" si="0"/>
        <v>8.5096494982438028E-2</v>
      </c>
      <c r="K9" s="295">
        <f t="shared" si="5"/>
        <v>8.4498590616041439E-2</v>
      </c>
      <c r="L9" s="410">
        <f t="shared" si="6"/>
        <v>0.13161693090249321</v>
      </c>
      <c r="N9" s="411">
        <f t="shared" si="1"/>
        <v>2.4659478478799151</v>
      </c>
      <c r="O9" s="322">
        <f t="shared" si="1"/>
        <v>2.9140267478911457</v>
      </c>
      <c r="P9" s="410">
        <f t="shared" si="7"/>
        <v>0.18170655977029845</v>
      </c>
      <c r="Q9" s="413"/>
    </row>
    <row r="10" spans="1:17" s="13" customFormat="1" ht="20.100000000000001" customHeight="1" x14ac:dyDescent="0.25">
      <c r="A10" s="408" t="s">
        <v>167</v>
      </c>
      <c r="B10" s="304">
        <v>17426.73</v>
      </c>
      <c r="C10" s="305">
        <v>21838</v>
      </c>
      <c r="D10" s="294">
        <f t="shared" si="2"/>
        <v>6.519966701897803E-2</v>
      </c>
      <c r="E10" s="295">
        <f t="shared" si="3"/>
        <v>7.6354713130853374E-2</v>
      </c>
      <c r="F10" s="410">
        <f t="shared" si="4"/>
        <v>0.25313240062823034</v>
      </c>
      <c r="H10" s="304">
        <v>4013.6309999999999</v>
      </c>
      <c r="I10" s="305">
        <v>5573.5960000000014</v>
      </c>
      <c r="J10" s="294">
        <f t="shared" si="0"/>
        <v>6.128525810504868E-2</v>
      </c>
      <c r="K10" s="295">
        <f t="shared" si="5"/>
        <v>7.4677955440558108E-2</v>
      </c>
      <c r="L10" s="410">
        <f t="shared" si="6"/>
        <v>0.38866677081176659</v>
      </c>
      <c r="N10" s="411">
        <f t="shared" si="1"/>
        <v>2.3031463734160109</v>
      </c>
      <c r="O10" s="322">
        <f t="shared" si="1"/>
        <v>2.5522465427236933</v>
      </c>
      <c r="P10" s="410">
        <f t="shared" si="7"/>
        <v>0.10815646464458911</v>
      </c>
      <c r="Q10" s="413"/>
    </row>
    <row r="11" spans="1:17" s="13" customFormat="1" ht="20.100000000000001" customHeight="1" x14ac:dyDescent="0.25">
      <c r="A11" s="408" t="s">
        <v>168</v>
      </c>
      <c r="B11" s="304">
        <v>21847.579999999998</v>
      </c>
      <c r="C11" s="305">
        <v>19510.780000000002</v>
      </c>
      <c r="D11" s="294">
        <f t="shared" si="2"/>
        <v>8.1739657478510544E-2</v>
      </c>
      <c r="E11" s="295">
        <f t="shared" si="3"/>
        <v>6.8217785962963254E-2</v>
      </c>
      <c r="F11" s="410">
        <f t="shared" si="4"/>
        <v>-0.10695921470478634</v>
      </c>
      <c r="H11" s="304">
        <v>5102.41</v>
      </c>
      <c r="I11" s="305">
        <v>4626.4829999999993</v>
      </c>
      <c r="J11" s="294">
        <f t="shared" si="0"/>
        <v>7.7910130205736755E-2</v>
      </c>
      <c r="K11" s="295">
        <f t="shared" si="5"/>
        <v>6.1988039915433307E-2</v>
      </c>
      <c r="L11" s="410">
        <f t="shared" si="6"/>
        <v>-9.3274942625151763E-2</v>
      </c>
      <c r="N11" s="411">
        <f t="shared" si="1"/>
        <v>2.3354577486385222</v>
      </c>
      <c r="O11" s="322">
        <f t="shared" si="1"/>
        <v>2.3712445120082326</v>
      </c>
      <c r="P11" s="410">
        <f t="shared" si="7"/>
        <v>1.532323305380826E-2</v>
      </c>
      <c r="Q11" s="413"/>
    </row>
    <row r="12" spans="1:17" s="13" customFormat="1" ht="20.100000000000001" customHeight="1" x14ac:dyDescent="0.25">
      <c r="A12" s="408" t="s">
        <v>170</v>
      </c>
      <c r="B12" s="304">
        <v>13523.120000000003</v>
      </c>
      <c r="C12" s="305">
        <v>12502.979999999998</v>
      </c>
      <c r="D12" s="294">
        <f t="shared" si="2"/>
        <v>5.0594857500958719E-2</v>
      </c>
      <c r="E12" s="295">
        <f t="shared" si="3"/>
        <v>4.3715608168366928E-2</v>
      </c>
      <c r="F12" s="410">
        <f t="shared" si="4"/>
        <v>-7.5436733534865075E-2</v>
      </c>
      <c r="H12" s="304">
        <v>4156.2199999999993</v>
      </c>
      <c r="I12" s="305">
        <v>4144.8940000000011</v>
      </c>
      <c r="J12" s="294">
        <f t="shared" si="0"/>
        <v>6.3462489561538021E-2</v>
      </c>
      <c r="K12" s="295">
        <f t="shared" si="5"/>
        <v>5.5535458515083735E-2</v>
      </c>
      <c r="L12" s="410">
        <f t="shared" si="6"/>
        <v>-2.7250723012733217E-3</v>
      </c>
      <c r="N12" s="411">
        <f t="shared" si="1"/>
        <v>3.0734179686344558</v>
      </c>
      <c r="O12" s="322">
        <f t="shared" si="1"/>
        <v>3.3151248742299848</v>
      </c>
      <c r="P12" s="410">
        <f t="shared" si="7"/>
        <v>7.8644332811954404E-2</v>
      </c>
      <c r="Q12" s="413"/>
    </row>
    <row r="13" spans="1:17" s="13" customFormat="1" ht="20.100000000000001" customHeight="1" x14ac:dyDescent="0.25">
      <c r="A13" s="408" t="s">
        <v>169</v>
      </c>
      <c r="B13" s="304">
        <v>7964.28</v>
      </c>
      <c r="C13" s="305">
        <v>9804.5400000000009</v>
      </c>
      <c r="D13" s="294">
        <f t="shared" si="2"/>
        <v>2.9797237005789748E-2</v>
      </c>
      <c r="E13" s="295">
        <f t="shared" si="3"/>
        <v>3.4280741784045117E-2</v>
      </c>
      <c r="F13" s="410">
        <f t="shared" si="4"/>
        <v>0.23106420166041389</v>
      </c>
      <c r="H13" s="304">
        <v>2931.8429999999998</v>
      </c>
      <c r="I13" s="305">
        <v>3589.2980000000002</v>
      </c>
      <c r="J13" s="294">
        <f t="shared" si="0"/>
        <v>4.4767133545281126E-2</v>
      </c>
      <c r="K13" s="295">
        <f t="shared" si="5"/>
        <v>4.8091292606583659E-2</v>
      </c>
      <c r="L13" s="410">
        <f t="shared" si="6"/>
        <v>0.22424631878310006</v>
      </c>
      <c r="N13" s="411">
        <f t="shared" si="1"/>
        <v>3.6812404887824135</v>
      </c>
      <c r="O13" s="322">
        <f t="shared" si="1"/>
        <v>3.6608530333906537</v>
      </c>
      <c r="P13" s="410">
        <f t="shared" si="7"/>
        <v>-5.5382025308819286E-3</v>
      </c>
      <c r="Q13" s="413"/>
    </row>
    <row r="14" spans="1:17" s="13" customFormat="1" ht="20.100000000000001" customHeight="1" x14ac:dyDescent="0.25">
      <c r="A14" s="408" t="s">
        <v>171</v>
      </c>
      <c r="B14" s="304">
        <v>9995.27</v>
      </c>
      <c r="C14" s="305">
        <v>11546.929999999997</v>
      </c>
      <c r="D14" s="294">
        <f t="shared" si="2"/>
        <v>3.7395901340342139E-2</v>
      </c>
      <c r="E14" s="295">
        <f t="shared" si="3"/>
        <v>4.0372860504260671E-2</v>
      </c>
      <c r="F14" s="410">
        <f t="shared" si="4"/>
        <v>0.15523942824956166</v>
      </c>
      <c r="H14" s="304">
        <v>2978.8440000000005</v>
      </c>
      <c r="I14" s="305">
        <v>3399.0819999999999</v>
      </c>
      <c r="J14" s="294">
        <f t="shared" si="0"/>
        <v>4.5484805004415117E-2</v>
      </c>
      <c r="K14" s="295">
        <f t="shared" si="5"/>
        <v>4.5542679113233731E-2</v>
      </c>
      <c r="L14" s="410">
        <f t="shared" si="6"/>
        <v>0.14107418851071063</v>
      </c>
      <c r="N14" s="411">
        <f t="shared" si="1"/>
        <v>2.9802536599811713</v>
      </c>
      <c r="O14" s="322">
        <f t="shared" si="1"/>
        <v>2.9437105793487972</v>
      </c>
      <c r="P14" s="410">
        <f t="shared" si="7"/>
        <v>-1.2261735007014461E-2</v>
      </c>
      <c r="Q14" s="413"/>
    </row>
    <row r="15" spans="1:17" s="13" customFormat="1" ht="20.100000000000001" customHeight="1" x14ac:dyDescent="0.25">
      <c r="A15" s="408" t="s">
        <v>174</v>
      </c>
      <c r="B15" s="304">
        <v>8641.1999999999971</v>
      </c>
      <c r="C15" s="305">
        <v>14711.609999999999</v>
      </c>
      <c r="D15" s="294">
        <f t="shared" si="2"/>
        <v>3.2329838279722745E-2</v>
      </c>
      <c r="E15" s="295">
        <f t="shared" si="3"/>
        <v>5.1437895468586577E-2</v>
      </c>
      <c r="F15" s="410">
        <f t="shared" si="4"/>
        <v>0.70249618108596068</v>
      </c>
      <c r="H15" s="304">
        <v>1927.3970000000004</v>
      </c>
      <c r="I15" s="305">
        <v>3081.9490000000001</v>
      </c>
      <c r="J15" s="294">
        <f t="shared" si="0"/>
        <v>2.9429965688399489E-2</v>
      </c>
      <c r="K15" s="295">
        <f t="shared" si="5"/>
        <v>4.1293565248014488E-2</v>
      </c>
      <c r="L15" s="410">
        <f t="shared" si="6"/>
        <v>0.59902137442363945</v>
      </c>
      <c r="N15" s="411">
        <f t="shared" si="1"/>
        <v>2.2304737767902618</v>
      </c>
      <c r="O15" s="322">
        <f t="shared" si="1"/>
        <v>2.094909394688957</v>
      </c>
      <c r="P15" s="410">
        <f t="shared" si="7"/>
        <v>-6.0778290026071158E-2</v>
      </c>
      <c r="Q15" s="413"/>
    </row>
    <row r="16" spans="1:17" ht="20.100000000000001" customHeight="1" x14ac:dyDescent="0.25">
      <c r="A16" s="14" t="s">
        <v>172</v>
      </c>
      <c r="B16" s="25">
        <v>11672.890000000003</v>
      </c>
      <c r="C16" s="188">
        <v>8702.6900000000041</v>
      </c>
      <c r="D16" s="294">
        <f t="shared" si="2"/>
        <v>4.3672481363351515E-2</v>
      </c>
      <c r="E16" s="295">
        <f t="shared" si="3"/>
        <v>3.0428216797176787E-2</v>
      </c>
      <c r="F16" s="377">
        <f t="shared" si="4"/>
        <v>-0.25445283901415999</v>
      </c>
      <c r="H16" s="25">
        <v>3491.9140000000002</v>
      </c>
      <c r="I16" s="188">
        <v>2921.5030000000002</v>
      </c>
      <c r="J16" s="294">
        <f t="shared" si="0"/>
        <v>5.3319014819905711E-2</v>
      </c>
      <c r="K16" s="295">
        <f t="shared" si="5"/>
        <v>3.91438257910076E-2</v>
      </c>
      <c r="L16" s="377">
        <f t="shared" si="6"/>
        <v>-0.16335196113077241</v>
      </c>
      <c r="N16" s="48">
        <f t="shared" si="1"/>
        <v>2.9914734054719947</v>
      </c>
      <c r="O16" s="191">
        <f t="shared" si="1"/>
        <v>3.3570114527806902</v>
      </c>
      <c r="P16" s="377">
        <f t="shared" si="7"/>
        <v>0.12219331338197906</v>
      </c>
      <c r="Q16" s="406"/>
    </row>
    <row r="17" spans="1:17" ht="20.100000000000001" customHeight="1" x14ac:dyDescent="0.25">
      <c r="A17" s="14" t="s">
        <v>173</v>
      </c>
      <c r="B17" s="25">
        <v>11748.2</v>
      </c>
      <c r="C17" s="188">
        <v>14248.789999999997</v>
      </c>
      <c r="D17" s="294">
        <f t="shared" si="2"/>
        <v>4.395424316968001E-2</v>
      </c>
      <c r="E17" s="295">
        <f t="shared" si="3"/>
        <v>4.9819684628252224E-2</v>
      </c>
      <c r="F17" s="377">
        <f t="shared" si="4"/>
        <v>0.21284877683389763</v>
      </c>
      <c r="H17" s="25">
        <v>2498.9519999999993</v>
      </c>
      <c r="I17" s="188">
        <v>2821.7549999999992</v>
      </c>
      <c r="J17" s="294">
        <f t="shared" si="0"/>
        <v>3.8157199381838432E-2</v>
      </c>
      <c r="K17" s="295">
        <f t="shared" si="5"/>
        <v>3.780734989657878E-2</v>
      </c>
      <c r="L17" s="377">
        <f t="shared" si="6"/>
        <v>0.12917535030684862</v>
      </c>
      <c r="N17" s="48">
        <f t="shared" si="1"/>
        <v>2.1270935121976127</v>
      </c>
      <c r="O17" s="191">
        <f t="shared" si="1"/>
        <v>1.9803471031575313</v>
      </c>
      <c r="P17" s="377">
        <f t="shared" si="7"/>
        <v>-6.8989166766095747E-2</v>
      </c>
      <c r="Q17" s="406"/>
    </row>
    <row r="18" spans="1:17" ht="20.100000000000001" customHeight="1" x14ac:dyDescent="0.25">
      <c r="A18" s="14" t="s">
        <v>178</v>
      </c>
      <c r="B18" s="25">
        <v>2362.3500000000004</v>
      </c>
      <c r="C18" s="188">
        <v>4136.42</v>
      </c>
      <c r="D18" s="294">
        <f t="shared" si="2"/>
        <v>8.8384013169586478E-3</v>
      </c>
      <c r="E18" s="295">
        <f t="shared" si="3"/>
        <v>1.4462641381478365E-2</v>
      </c>
      <c r="F18" s="377">
        <f t="shared" si="4"/>
        <v>0.75097678159459835</v>
      </c>
      <c r="H18" s="25">
        <v>1163.0330000000001</v>
      </c>
      <c r="I18" s="188">
        <v>1793.4059999999999</v>
      </c>
      <c r="J18" s="294">
        <f t="shared" si="0"/>
        <v>1.7758677264972562E-2</v>
      </c>
      <c r="K18" s="295">
        <f t="shared" si="5"/>
        <v>2.4028991938925878E-2</v>
      </c>
      <c r="L18" s="377">
        <f t="shared" si="6"/>
        <v>0.5420078364070493</v>
      </c>
      <c r="N18" s="48">
        <f t="shared" si="1"/>
        <v>4.9232035896459028</v>
      </c>
      <c r="O18" s="191">
        <f t="shared" si="1"/>
        <v>4.3356477340308768</v>
      </c>
      <c r="P18" s="377">
        <f t="shared" si="7"/>
        <v>-0.11934421254703494</v>
      </c>
      <c r="Q18" s="406"/>
    </row>
    <row r="19" spans="1:17" ht="20.100000000000001" customHeight="1" x14ac:dyDescent="0.25">
      <c r="A19" s="14" t="s">
        <v>176</v>
      </c>
      <c r="B19" s="25">
        <v>3633.6300000000006</v>
      </c>
      <c r="C19" s="188">
        <v>6206.0199999999995</v>
      </c>
      <c r="D19" s="294">
        <f t="shared" si="2"/>
        <v>1.3594717199966327E-2</v>
      </c>
      <c r="E19" s="295">
        <f t="shared" si="3"/>
        <v>2.1698822089217813E-2</v>
      </c>
      <c r="F19" s="377">
        <f t="shared" si="4"/>
        <v>0.70793944347663318</v>
      </c>
      <c r="H19" s="25">
        <v>1124.069</v>
      </c>
      <c r="I19" s="188">
        <v>1479.6709999999998</v>
      </c>
      <c r="J19" s="294">
        <f t="shared" si="0"/>
        <v>1.7163725014303497E-2</v>
      </c>
      <c r="K19" s="295">
        <f t="shared" si="5"/>
        <v>1.9825406255617739E-2</v>
      </c>
      <c r="L19" s="377">
        <f t="shared" si="6"/>
        <v>0.3163524659073419</v>
      </c>
      <c r="N19" s="48">
        <f t="shared" si="1"/>
        <v>3.09351530012687</v>
      </c>
      <c r="O19" s="191">
        <f t="shared" si="1"/>
        <v>2.3842510981273022</v>
      </c>
      <c r="P19" s="377">
        <f t="shared" si="7"/>
        <v>-0.22927450915483746</v>
      </c>
      <c r="Q19" s="406"/>
    </row>
    <row r="20" spans="1:17" ht="20.100000000000001" customHeight="1" x14ac:dyDescent="0.25">
      <c r="A20" s="14" t="s">
        <v>182</v>
      </c>
      <c r="B20" s="25">
        <v>4272.8099999999995</v>
      </c>
      <c r="C20" s="188">
        <v>5535.1100000000006</v>
      </c>
      <c r="D20" s="294">
        <f t="shared" si="2"/>
        <v>1.5986119555152313E-2</v>
      </c>
      <c r="E20" s="295">
        <f t="shared" si="3"/>
        <v>1.9353042229037359E-2</v>
      </c>
      <c r="F20" s="377">
        <f t="shared" si="4"/>
        <v>0.29542619493963018</v>
      </c>
      <c r="H20" s="25">
        <v>845.08699999999999</v>
      </c>
      <c r="I20" s="188">
        <v>1440.1179999999999</v>
      </c>
      <c r="J20" s="294">
        <f t="shared" si="0"/>
        <v>1.2903870564140369E-2</v>
      </c>
      <c r="K20" s="295">
        <f t="shared" si="5"/>
        <v>1.9295454466585957E-2</v>
      </c>
      <c r="L20" s="377">
        <f t="shared" si="6"/>
        <v>0.70410620444995597</v>
      </c>
      <c r="N20" s="48">
        <f t="shared" si="1"/>
        <v>1.9778248974328372</v>
      </c>
      <c r="O20" s="191">
        <f t="shared" si="1"/>
        <v>2.6017874983514329</v>
      </c>
      <c r="P20" s="377">
        <f t="shared" si="7"/>
        <v>0.31547919218151321</v>
      </c>
      <c r="Q20" s="406"/>
    </row>
    <row r="21" spans="1:17" ht="20.100000000000001" customHeight="1" x14ac:dyDescent="0.25">
      <c r="A21" s="14" t="s">
        <v>179</v>
      </c>
      <c r="B21" s="25">
        <v>4723.2300000000005</v>
      </c>
      <c r="C21" s="188">
        <v>3805.3</v>
      </c>
      <c r="D21" s="294">
        <f t="shared" si="2"/>
        <v>1.7671302835015383E-2</v>
      </c>
      <c r="E21" s="295">
        <f t="shared" si="3"/>
        <v>1.3304908410881782E-2</v>
      </c>
      <c r="F21" s="377">
        <f t="shared" si="4"/>
        <v>-0.19434370123834752</v>
      </c>
      <c r="H21" s="25">
        <v>1163.319</v>
      </c>
      <c r="I21" s="188">
        <v>1101.2730000000001</v>
      </c>
      <c r="J21" s="294">
        <f t="shared" si="0"/>
        <v>1.7763044279234221E-2</v>
      </c>
      <c r="K21" s="295">
        <f t="shared" si="5"/>
        <v>1.4755431865153079E-2</v>
      </c>
      <c r="L21" s="377">
        <f t="shared" si="6"/>
        <v>-5.3335327627245688E-2</v>
      </c>
      <c r="N21" s="48">
        <f t="shared" si="1"/>
        <v>2.4629734313171281</v>
      </c>
      <c r="O21" s="191">
        <f t="shared" si="1"/>
        <v>2.8940504033847532</v>
      </c>
      <c r="P21" s="377">
        <f t="shared" si="7"/>
        <v>0.1750229891181154</v>
      </c>
      <c r="Q21" s="406"/>
    </row>
    <row r="22" spans="1:17" ht="20.100000000000001" customHeight="1" x14ac:dyDescent="0.25">
      <c r="A22" s="14" t="s">
        <v>175</v>
      </c>
      <c r="B22" s="25">
        <v>11430.83</v>
      </c>
      <c r="C22" s="188">
        <v>7514.0000000000018</v>
      </c>
      <c r="D22" s="294">
        <f t="shared" si="2"/>
        <v>4.2766847810836839E-2</v>
      </c>
      <c r="E22" s="295">
        <f t="shared" si="3"/>
        <v>2.6272063122320378E-2</v>
      </c>
      <c r="F22" s="377">
        <f t="shared" si="4"/>
        <v>-0.34265490782384117</v>
      </c>
      <c r="H22" s="25">
        <v>1139.9730000000002</v>
      </c>
      <c r="I22" s="188">
        <v>1025.568</v>
      </c>
      <c r="J22" s="294">
        <f t="shared" si="0"/>
        <v>1.7406567653525367E-2</v>
      </c>
      <c r="K22" s="295">
        <f t="shared" si="5"/>
        <v>1.3741096664570284E-2</v>
      </c>
      <c r="L22" s="377">
        <f t="shared" si="6"/>
        <v>-0.10035764004936976</v>
      </c>
      <c r="N22" s="48">
        <f t="shared" si="1"/>
        <v>0.99727928768077223</v>
      </c>
      <c r="O22" s="191">
        <f t="shared" si="1"/>
        <v>1.3648762310354001</v>
      </c>
      <c r="P22" s="377">
        <f t="shared" si="7"/>
        <v>0.36859979736418147</v>
      </c>
      <c r="Q22" s="406"/>
    </row>
    <row r="23" spans="1:17" ht="20.100000000000001" customHeight="1" x14ac:dyDescent="0.25">
      <c r="A23" s="14" t="s">
        <v>186</v>
      </c>
      <c r="B23" s="25">
        <v>8850.7699999999986</v>
      </c>
      <c r="C23" s="188">
        <v>17812.03</v>
      </c>
      <c r="D23" s="294">
        <f t="shared" si="2"/>
        <v>3.3113915052425794E-2</v>
      </c>
      <c r="E23" s="295">
        <f t="shared" si="3"/>
        <v>6.2278250798065489E-2</v>
      </c>
      <c r="F23" s="377">
        <f t="shared" si="4"/>
        <v>1.0124836596137965</v>
      </c>
      <c r="H23" s="25">
        <v>429.07400000000013</v>
      </c>
      <c r="I23" s="188">
        <v>966.37600000000009</v>
      </c>
      <c r="J23" s="294">
        <f t="shared" si="0"/>
        <v>6.551651319258214E-3</v>
      </c>
      <c r="K23" s="295">
        <f t="shared" si="5"/>
        <v>1.2948011277965745E-2</v>
      </c>
      <c r="L23" s="377">
        <f t="shared" si="6"/>
        <v>1.2522362110032297</v>
      </c>
      <c r="N23" s="48">
        <f t="shared" si="1"/>
        <v>0.48478719930582331</v>
      </c>
      <c r="O23" s="191">
        <f t="shared" si="1"/>
        <v>0.54254119266585565</v>
      </c>
      <c r="P23" s="377">
        <f t="shared" si="7"/>
        <v>0.11913266984510207</v>
      </c>
      <c r="Q23" s="406"/>
    </row>
    <row r="24" spans="1:17" ht="20.100000000000001" customHeight="1" x14ac:dyDescent="0.25">
      <c r="A24" s="14" t="s">
        <v>177</v>
      </c>
      <c r="B24" s="25">
        <v>2588.8099999999995</v>
      </c>
      <c r="C24" s="188">
        <v>3600.5400000000009</v>
      </c>
      <c r="D24" s="294">
        <f t="shared" si="2"/>
        <v>9.6856696566367008E-3</v>
      </c>
      <c r="E24" s="295">
        <f t="shared" si="3"/>
        <v>1.2588982453345676E-2</v>
      </c>
      <c r="F24" s="377">
        <f t="shared" si="4"/>
        <v>0.39080890447734734</v>
      </c>
      <c r="H24" s="25">
        <v>703.5150000000001</v>
      </c>
      <c r="I24" s="188">
        <v>964.62099999999987</v>
      </c>
      <c r="J24" s="294">
        <f t="shared" si="0"/>
        <v>1.0742167966057E-2</v>
      </c>
      <c r="K24" s="295">
        <f t="shared" si="5"/>
        <v>1.2924496869709711E-2</v>
      </c>
      <c r="L24" s="377">
        <f t="shared" si="6"/>
        <v>0.37114489385443056</v>
      </c>
      <c r="N24" s="48">
        <f t="shared" si="1"/>
        <v>2.7175227227954171</v>
      </c>
      <c r="O24" s="191">
        <f t="shared" si="1"/>
        <v>2.6791009126408802</v>
      </c>
      <c r="P24" s="377">
        <f t="shared" si="7"/>
        <v>-1.4138542368843085E-2</v>
      </c>
      <c r="Q24" s="406"/>
    </row>
    <row r="25" spans="1:17" ht="20.100000000000001" customHeight="1" x14ac:dyDescent="0.25">
      <c r="A25" s="14" t="s">
        <v>183</v>
      </c>
      <c r="B25" s="25">
        <v>2141.9499999999998</v>
      </c>
      <c r="C25" s="188">
        <v>2495.9700000000003</v>
      </c>
      <c r="D25" s="294">
        <f t="shared" si="2"/>
        <v>8.0138056176517324E-3</v>
      </c>
      <c r="E25" s="295">
        <f t="shared" si="3"/>
        <v>8.726947217383282E-3</v>
      </c>
      <c r="F25" s="377">
        <f t="shared" si="4"/>
        <v>0.1652793015709986</v>
      </c>
      <c r="H25" s="25">
        <v>677.49599999999975</v>
      </c>
      <c r="I25" s="188">
        <v>953.98899999999992</v>
      </c>
      <c r="J25" s="294">
        <f t="shared" si="0"/>
        <v>1.0344876553210309E-2</v>
      </c>
      <c r="K25" s="295">
        <f t="shared" si="5"/>
        <v>1.2782043770804802E-2</v>
      </c>
      <c r="L25" s="377">
        <f t="shared" si="6"/>
        <v>0.40811015858396249</v>
      </c>
      <c r="N25" s="48">
        <f t="shared" si="1"/>
        <v>3.1629869978290803</v>
      </c>
      <c r="O25" s="191">
        <f t="shared" si="1"/>
        <v>3.8221172530118541</v>
      </c>
      <c r="P25" s="377">
        <f t="shared" si="7"/>
        <v>0.20838854400450227</v>
      </c>
      <c r="Q25" s="406"/>
    </row>
    <row r="26" spans="1:17" ht="20.100000000000001" customHeight="1" x14ac:dyDescent="0.25">
      <c r="A26" s="14" t="s">
        <v>181</v>
      </c>
      <c r="B26" s="25">
        <v>5923.07</v>
      </c>
      <c r="C26" s="188">
        <v>3426.77</v>
      </c>
      <c r="D26" s="294">
        <f t="shared" si="2"/>
        <v>2.2160335974109786E-2</v>
      </c>
      <c r="E26" s="295">
        <f t="shared" si="3"/>
        <v>1.1981410400009818E-2</v>
      </c>
      <c r="F26" s="377">
        <f t="shared" si="4"/>
        <v>-0.42145373936151354</v>
      </c>
      <c r="H26" s="25">
        <v>1178.4090000000003</v>
      </c>
      <c r="I26" s="188">
        <v>702.57600000000002</v>
      </c>
      <c r="J26" s="294">
        <f t="shared" si="0"/>
        <v>1.7993457724019057E-2</v>
      </c>
      <c r="K26" s="295">
        <f t="shared" si="5"/>
        <v>9.4134808517886016E-3</v>
      </c>
      <c r="L26" s="377">
        <f t="shared" si="6"/>
        <v>-0.40379274089047196</v>
      </c>
      <c r="N26" s="48">
        <f t="shared" si="1"/>
        <v>1.9895240137293673</v>
      </c>
      <c r="O26" s="191">
        <f t="shared" si="1"/>
        <v>2.0502572393244951</v>
      </c>
      <c r="P26" s="377">
        <f t="shared" si="7"/>
        <v>3.0526510449744845E-2</v>
      </c>
      <c r="Q26" s="406"/>
    </row>
    <row r="27" spans="1:17" ht="20.100000000000001" customHeight="1" x14ac:dyDescent="0.25">
      <c r="A27" s="14" t="s">
        <v>180</v>
      </c>
      <c r="B27" s="25">
        <v>6182.7099999999991</v>
      </c>
      <c r="C27" s="188">
        <v>2905.0399999999995</v>
      </c>
      <c r="D27" s="294">
        <f t="shared" si="2"/>
        <v>2.3131742631859541E-2</v>
      </c>
      <c r="E27" s="295">
        <f t="shared" si="3"/>
        <v>1.0157225745656848E-2</v>
      </c>
      <c r="F27" s="377">
        <f t="shared" si="4"/>
        <v>-0.53013484378209552</v>
      </c>
      <c r="H27" s="25">
        <v>1171.5530000000001</v>
      </c>
      <c r="I27" s="188">
        <v>665.39199999999994</v>
      </c>
      <c r="J27" s="294">
        <f t="shared" si="0"/>
        <v>1.7888771535984276E-2</v>
      </c>
      <c r="K27" s="295">
        <f t="shared" si="5"/>
        <v>8.9152701642716513E-3</v>
      </c>
      <c r="L27" s="377">
        <f t="shared" si="6"/>
        <v>-0.43204276716460982</v>
      </c>
      <c r="N27" s="48">
        <f t="shared" si="1"/>
        <v>1.8948858995489037</v>
      </c>
      <c r="O27" s="191">
        <f t="shared" si="1"/>
        <v>2.2904744857213672</v>
      </c>
      <c r="P27" s="377">
        <f t="shared" si="7"/>
        <v>0.20876644143409229</v>
      </c>
      <c r="Q27" s="406"/>
    </row>
    <row r="28" spans="1:17" ht="20.100000000000001" customHeight="1" x14ac:dyDescent="0.25">
      <c r="A28" s="14" t="s">
        <v>185</v>
      </c>
      <c r="B28" s="25">
        <v>230.97999999999996</v>
      </c>
      <c r="C28" s="188">
        <v>938.3599999999999</v>
      </c>
      <c r="D28" s="294">
        <f t="shared" si="2"/>
        <v>8.6417928596148233E-4</v>
      </c>
      <c r="E28" s="295">
        <f t="shared" si="3"/>
        <v>3.2808960808438305E-3</v>
      </c>
      <c r="F28" s="377">
        <f t="shared" si="4"/>
        <v>3.0625162351718762</v>
      </c>
      <c r="H28" s="25">
        <v>125.19500000000001</v>
      </c>
      <c r="I28" s="188">
        <v>655.27700000000004</v>
      </c>
      <c r="J28" s="294">
        <f t="shared" si="0"/>
        <v>1.9116375891210652E-3</v>
      </c>
      <c r="K28" s="295">
        <f t="shared" si="5"/>
        <v>8.7797441018729345E-3</v>
      </c>
      <c r="L28" s="377">
        <f t="shared" si="6"/>
        <v>4.2340508806262225</v>
      </c>
      <c r="N28" s="48">
        <f t="shared" si="1"/>
        <v>5.4201662481600152</v>
      </c>
      <c r="O28" s="191">
        <f t="shared" si="1"/>
        <v>6.9832153970757505</v>
      </c>
      <c r="P28" s="377">
        <f t="shared" si="7"/>
        <v>0.28837660642721868</v>
      </c>
      <c r="Q28" s="406"/>
    </row>
    <row r="29" spans="1:17" ht="20.100000000000001" customHeight="1" x14ac:dyDescent="0.25">
      <c r="A29" s="14" t="s">
        <v>184</v>
      </c>
      <c r="B29" s="25">
        <v>1178.72</v>
      </c>
      <c r="C29" s="188">
        <v>1645.0300000000002</v>
      </c>
      <c r="D29" s="294">
        <f t="shared" si="2"/>
        <v>4.4100156201771525E-3</v>
      </c>
      <c r="E29" s="295">
        <f t="shared" si="3"/>
        <v>5.7517077452902167E-3</v>
      </c>
      <c r="F29" s="377">
        <f t="shared" si="4"/>
        <v>0.39560709922627951</v>
      </c>
      <c r="H29" s="25">
        <v>311.52300000000002</v>
      </c>
      <c r="I29" s="188">
        <v>594.98099999999999</v>
      </c>
      <c r="J29" s="294">
        <f t="shared" si="0"/>
        <v>4.756732111312445E-3</v>
      </c>
      <c r="K29" s="295">
        <f t="shared" si="5"/>
        <v>7.9718667456304126E-3</v>
      </c>
      <c r="L29" s="377">
        <f t="shared" si="6"/>
        <v>0.90991034369853896</v>
      </c>
      <c r="N29" s="48">
        <f t="shared" si="1"/>
        <v>2.6428922899416318</v>
      </c>
      <c r="O29" s="191">
        <f t="shared" si="1"/>
        <v>3.6168398144714682</v>
      </c>
      <c r="P29" s="377">
        <f t="shared" si="7"/>
        <v>0.368515784103841</v>
      </c>
      <c r="Q29" s="406"/>
    </row>
    <row r="30" spans="1:17" ht="20.100000000000001" customHeight="1" x14ac:dyDescent="0.25">
      <c r="A30" s="14" t="s">
        <v>188</v>
      </c>
      <c r="B30" s="25">
        <v>1400.83</v>
      </c>
      <c r="C30" s="188">
        <v>2069.4999999999995</v>
      </c>
      <c r="D30" s="294">
        <f t="shared" si="2"/>
        <v>5.2410090447373081E-3</v>
      </c>
      <c r="E30" s="295">
        <f t="shared" si="3"/>
        <v>7.2358310662286396E-3</v>
      </c>
      <c r="F30" s="377">
        <f t="shared" si="4"/>
        <v>0.47733843507063645</v>
      </c>
      <c r="H30" s="25">
        <v>431.75400000000002</v>
      </c>
      <c r="I30" s="188">
        <v>558.20399999999995</v>
      </c>
      <c r="J30" s="294">
        <f t="shared" si="0"/>
        <v>6.5925729913604882E-3</v>
      </c>
      <c r="K30" s="295">
        <f t="shared" si="5"/>
        <v>7.4791092570651481E-3</v>
      </c>
      <c r="L30" s="377">
        <f t="shared" si="6"/>
        <v>0.29287510943731832</v>
      </c>
      <c r="N30" s="48">
        <f t="shared" si="1"/>
        <v>3.0821298801424875</v>
      </c>
      <c r="O30" s="191">
        <f t="shared" si="1"/>
        <v>2.6972892002899256</v>
      </c>
      <c r="P30" s="377">
        <f t="shared" si="7"/>
        <v>-0.12486192821788893</v>
      </c>
      <c r="Q30" s="406"/>
    </row>
    <row r="31" spans="1:17" ht="20.100000000000001" customHeight="1" x14ac:dyDescent="0.25">
      <c r="A31" s="14" t="s">
        <v>191</v>
      </c>
      <c r="B31" s="25">
        <v>592.36999999999989</v>
      </c>
      <c r="C31" s="188">
        <v>1314.3</v>
      </c>
      <c r="D31" s="294">
        <f t="shared" si="2"/>
        <v>2.216269303078203E-3</v>
      </c>
      <c r="E31" s="295">
        <f t="shared" si="3"/>
        <v>4.5953383765857947E-3</v>
      </c>
      <c r="F31" s="377">
        <f t="shared" si="4"/>
        <v>1.218714654692169</v>
      </c>
      <c r="H31" s="25">
        <v>220.63499999999999</v>
      </c>
      <c r="I31" s="188">
        <v>425.16300000000001</v>
      </c>
      <c r="J31" s="294">
        <f t="shared" si="0"/>
        <v>3.3689377329424192E-3</v>
      </c>
      <c r="K31" s="295">
        <f t="shared" si="5"/>
        <v>5.6965563289793518E-3</v>
      </c>
      <c r="L31" s="377">
        <f t="shared" si="6"/>
        <v>0.92699707661975672</v>
      </c>
      <c r="N31" s="48">
        <f t="shared" si="1"/>
        <v>3.724614683390449</v>
      </c>
      <c r="O31" s="191">
        <f t="shared" si="1"/>
        <v>3.2349007076010046</v>
      </c>
      <c r="P31" s="377">
        <f t="shared" si="7"/>
        <v>-0.13148043956688338</v>
      </c>
      <c r="Q31" s="406"/>
    </row>
    <row r="32" spans="1:17" ht="20.100000000000001" customHeight="1" thickBot="1" x14ac:dyDescent="0.3">
      <c r="A32" s="14" t="s">
        <v>17</v>
      </c>
      <c r="B32" s="25">
        <f>B33-SUM(B7:B31)</f>
        <v>22681.260000000009</v>
      </c>
      <c r="C32" s="188">
        <f>C33-SUM(C7:C31)</f>
        <v>24752</v>
      </c>
      <c r="D32" s="294">
        <f t="shared" si="2"/>
        <v>8.4858754314255533E-2</v>
      </c>
      <c r="E32" s="295">
        <f t="shared" si="3"/>
        <v>8.6543266755878867E-2</v>
      </c>
      <c r="F32" s="377">
        <f t="shared" si="4"/>
        <v>9.1297397058187679E-2</v>
      </c>
      <c r="H32" s="25">
        <f>H33-SUM(H7:H31)</f>
        <v>4127.2330000000002</v>
      </c>
      <c r="I32" s="188">
        <f>I33-SUM(I7:I31)</f>
        <v>5205.5490000000136</v>
      </c>
      <c r="J32" s="294">
        <f t="shared" si="0"/>
        <v>6.3019878923766134E-2</v>
      </c>
      <c r="K32" s="295">
        <f t="shared" si="5"/>
        <v>6.9746669163972902E-2</v>
      </c>
      <c r="L32" s="377">
        <f t="shared" si="6"/>
        <v>0.26126850604267154</v>
      </c>
      <c r="N32" s="48">
        <f t="shared" si="1"/>
        <v>1.8196665440985194</v>
      </c>
      <c r="O32" s="191">
        <f t="shared" si="1"/>
        <v>2.1030821751777689</v>
      </c>
      <c r="P32" s="377">
        <f t="shared" si="7"/>
        <v>0.1557514106078465</v>
      </c>
      <c r="Q32" s="406"/>
    </row>
    <row r="33" spans="1:17" ht="26.25" customHeight="1" thickBot="1" x14ac:dyDescent="0.3">
      <c r="A33" s="42" t="s">
        <v>18</v>
      </c>
      <c r="B33" s="43">
        <v>267282.50000000006</v>
      </c>
      <c r="C33" s="196">
        <v>286007.23</v>
      </c>
      <c r="D33" s="349">
        <f>SUM(D7:D32)</f>
        <v>0.99999999999999989</v>
      </c>
      <c r="E33" s="350">
        <f>SUM(E7:E32)</f>
        <v>1</v>
      </c>
      <c r="F33" s="402">
        <f t="shared" si="4"/>
        <v>7.0055952035767102E-2</v>
      </c>
      <c r="G33" s="71"/>
      <c r="H33" s="43">
        <v>65490.97</v>
      </c>
      <c r="I33" s="196">
        <v>74635.091000000029</v>
      </c>
      <c r="J33" s="349">
        <f>SUM(J7:J32)</f>
        <v>1</v>
      </c>
      <c r="K33" s="350">
        <f>SUM(K7:K32)</f>
        <v>0.99999999999999989</v>
      </c>
      <c r="L33" s="402">
        <f t="shared" si="6"/>
        <v>0.13962414971102166</v>
      </c>
      <c r="M33" s="71"/>
      <c r="N33" s="44">
        <f t="shared" si="1"/>
        <v>2.4502528223882964</v>
      </c>
      <c r="O33" s="198">
        <f t="shared" si="1"/>
        <v>2.6095525976738432</v>
      </c>
      <c r="P33" s="402">
        <f t="shared" si="7"/>
        <v>6.5013607506132762E-2</v>
      </c>
      <c r="Q33" s="406"/>
    </row>
    <row r="35" spans="1:17" ht="15.75" thickBot="1" x14ac:dyDescent="0.3"/>
    <row r="36" spans="1:17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7" x14ac:dyDescent="0.25">
      <c r="A37" s="476"/>
      <c r="B37" s="465" t="str">
        <f>B5</f>
        <v>junho</v>
      </c>
      <c r="C37" s="467"/>
      <c r="D37" s="465" t="str">
        <f>B37</f>
        <v>junho</v>
      </c>
      <c r="E37" s="467"/>
      <c r="F37" s="177" t="str">
        <f>F5</f>
        <v>2021 /2020</v>
      </c>
      <c r="H37" s="468" t="str">
        <f>B37</f>
        <v>junho</v>
      </c>
      <c r="I37" s="467"/>
      <c r="J37" s="465" t="str">
        <f>B37</f>
        <v>junho</v>
      </c>
      <c r="K37" s="466"/>
      <c r="L37" s="177" t="str">
        <f>F37</f>
        <v>2021 /2020</v>
      </c>
      <c r="N37" s="468" t="str">
        <f>B37</f>
        <v>junho</v>
      </c>
      <c r="O37" s="466"/>
      <c r="P37" s="177" t="str">
        <f>F37</f>
        <v>2021 /2020</v>
      </c>
    </row>
    <row r="38" spans="1:17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B38</f>
        <v>2020</v>
      </c>
      <c r="E38" s="180">
        <f>C38</f>
        <v>2021</v>
      </c>
      <c r="F38" s="178" t="str">
        <f>F6</f>
        <v>HL</v>
      </c>
      <c r="H38" s="31">
        <f>B38</f>
        <v>2020</v>
      </c>
      <c r="I38" s="180">
        <f>C38</f>
        <v>2021</v>
      </c>
      <c r="J38" s="120">
        <f>B38</f>
        <v>2020</v>
      </c>
      <c r="K38" s="180">
        <f>C38</f>
        <v>2021</v>
      </c>
      <c r="L38" s="405">
        <f>L6</f>
        <v>1000</v>
      </c>
      <c r="N38" s="31">
        <f>B38</f>
        <v>2020</v>
      </c>
      <c r="O38" s="180">
        <f>C38</f>
        <v>2021</v>
      </c>
      <c r="P38" s="178"/>
    </row>
    <row r="39" spans="1:17" ht="20.100000000000001" customHeight="1" x14ac:dyDescent="0.25">
      <c r="A39" s="45" t="s">
        <v>164</v>
      </c>
      <c r="B39" s="25">
        <v>39028.210000000014</v>
      </c>
      <c r="C39" s="195">
        <v>41119.62000000001</v>
      </c>
      <c r="D39" s="399">
        <f>B39/$B$62</f>
        <v>0.30149266183571344</v>
      </c>
      <c r="E39" s="344">
        <f>C39/$C$62</f>
        <v>0.28957829630049048</v>
      </c>
      <c r="F39" s="377">
        <f>(C39-B39)/B39</f>
        <v>5.358713607413703E-2</v>
      </c>
      <c r="H39" s="46">
        <v>10473.339</v>
      </c>
      <c r="I39" s="195">
        <v>10656.631000000003</v>
      </c>
      <c r="J39" s="348">
        <f>H39/$H$62</f>
        <v>0.30912625207132677</v>
      </c>
      <c r="K39" s="344">
        <f>I39/$I$62</f>
        <v>0.28957675358083423</v>
      </c>
      <c r="L39" s="377">
        <f>(I39-H39)/H39</f>
        <v>1.7500818029474945E-2</v>
      </c>
      <c r="N39" s="48">
        <f t="shared" ref="N39:O62" si="8">(H39/B39)*10</f>
        <v>2.6835304514349994</v>
      </c>
      <c r="O39" s="197">
        <f t="shared" si="8"/>
        <v>2.591617091792191</v>
      </c>
      <c r="P39" s="377">
        <f>(O39-N39)/N39</f>
        <v>-3.4250909876449624E-2</v>
      </c>
    </row>
    <row r="40" spans="1:17" ht="20.100000000000001" customHeight="1" x14ac:dyDescent="0.25">
      <c r="A40" s="45" t="s">
        <v>168</v>
      </c>
      <c r="B40" s="25">
        <v>21847.579999999998</v>
      </c>
      <c r="C40" s="188">
        <v>19510.780000000002</v>
      </c>
      <c r="D40" s="399">
        <f t="shared" ref="D40:D61" si="9">B40/$B$62</f>
        <v>0.16877240972283108</v>
      </c>
      <c r="E40" s="295">
        <f t="shared" ref="E40:E61" si="10">C40/$C$62</f>
        <v>0.13740152345507287</v>
      </c>
      <c r="F40" s="377">
        <f t="shared" ref="F40:F62" si="11">(C40-B40)/B40</f>
        <v>-0.10695921470478634</v>
      </c>
      <c r="H40" s="25">
        <v>5102.41</v>
      </c>
      <c r="I40" s="188">
        <v>4626.4829999999993</v>
      </c>
      <c r="J40" s="399">
        <f t="shared" ref="J40:J62" si="12">H40/$H$62</f>
        <v>0.15060038444580648</v>
      </c>
      <c r="K40" s="295">
        <f t="shared" ref="K40:K62" si="13">I40/$I$62</f>
        <v>0.1257172109681679</v>
      </c>
      <c r="L40" s="377">
        <f t="shared" ref="L40:L62" si="14">(I40-H40)/H40</f>
        <v>-9.3274942625151763E-2</v>
      </c>
      <c r="N40" s="48">
        <f t="shared" si="8"/>
        <v>2.3354577486385222</v>
      </c>
      <c r="O40" s="191">
        <f t="shared" si="8"/>
        <v>2.3712445120082326</v>
      </c>
      <c r="P40" s="377">
        <f t="shared" ref="P40:P62" si="15">(O40-N40)/N40</f>
        <v>1.532323305380826E-2</v>
      </c>
    </row>
    <row r="41" spans="1:17" ht="20.100000000000001" customHeight="1" x14ac:dyDescent="0.25">
      <c r="A41" s="45" t="s">
        <v>170</v>
      </c>
      <c r="B41" s="25">
        <v>13523.120000000003</v>
      </c>
      <c r="C41" s="188">
        <v>12502.979999999998</v>
      </c>
      <c r="D41" s="399">
        <f t="shared" si="9"/>
        <v>0.10446601176748235</v>
      </c>
      <c r="E41" s="295">
        <f t="shared" si="10"/>
        <v>8.8050221453386604E-2</v>
      </c>
      <c r="F41" s="377">
        <f t="shared" si="11"/>
        <v>-7.5436733534865075E-2</v>
      </c>
      <c r="H41" s="25">
        <v>4156.2199999999993</v>
      </c>
      <c r="I41" s="188">
        <v>4144.8940000000011</v>
      </c>
      <c r="J41" s="399">
        <f t="shared" si="12"/>
        <v>0.12267307602512338</v>
      </c>
      <c r="K41" s="295">
        <f t="shared" si="13"/>
        <v>0.11263080690855096</v>
      </c>
      <c r="L41" s="377">
        <f t="shared" si="14"/>
        <v>-2.7250723012733217E-3</v>
      </c>
      <c r="N41" s="48">
        <f t="shared" si="8"/>
        <v>3.0734179686344558</v>
      </c>
      <c r="O41" s="191">
        <f t="shared" si="8"/>
        <v>3.3151248742299848</v>
      </c>
      <c r="P41" s="377">
        <f t="shared" si="15"/>
        <v>7.8644332811954404E-2</v>
      </c>
    </row>
    <row r="42" spans="1:17" ht="20.100000000000001" customHeight="1" x14ac:dyDescent="0.25">
      <c r="A42" s="45" t="s">
        <v>171</v>
      </c>
      <c r="B42" s="25">
        <v>9995.27</v>
      </c>
      <c r="C42" s="188">
        <v>11546.929999999997</v>
      </c>
      <c r="D42" s="399">
        <f t="shared" si="9"/>
        <v>7.7213394056930881E-2</v>
      </c>
      <c r="E42" s="295">
        <f t="shared" si="10"/>
        <v>8.1317393421948464E-2</v>
      </c>
      <c r="F42" s="377">
        <f t="shared" si="11"/>
        <v>0.15523942824956166</v>
      </c>
      <c r="H42" s="25">
        <v>2978.8440000000005</v>
      </c>
      <c r="I42" s="188">
        <v>3399.0819999999999</v>
      </c>
      <c r="J42" s="399">
        <f t="shared" si="12"/>
        <v>8.7922188064872106E-2</v>
      </c>
      <c r="K42" s="295">
        <f t="shared" si="13"/>
        <v>9.2364569132125221E-2</v>
      </c>
      <c r="L42" s="377">
        <f t="shared" si="14"/>
        <v>0.14107418851071063</v>
      </c>
      <c r="N42" s="48">
        <f t="shared" si="8"/>
        <v>2.9802536599811713</v>
      </c>
      <c r="O42" s="191">
        <f t="shared" si="8"/>
        <v>2.9437105793487972</v>
      </c>
      <c r="P42" s="377">
        <f t="shared" si="15"/>
        <v>-1.2261735007014461E-2</v>
      </c>
    </row>
    <row r="43" spans="1:17" ht="20.100000000000001" customHeight="1" x14ac:dyDescent="0.25">
      <c r="A43" s="45" t="s">
        <v>174</v>
      </c>
      <c r="B43" s="25">
        <v>8641.1999999999971</v>
      </c>
      <c r="C43" s="188">
        <v>14711.609999999999</v>
      </c>
      <c r="D43" s="399">
        <f t="shared" si="9"/>
        <v>6.675321234191281E-2</v>
      </c>
      <c r="E43" s="295">
        <f t="shared" si="10"/>
        <v>0.1036041422473568</v>
      </c>
      <c r="F43" s="377">
        <f t="shared" si="11"/>
        <v>0.70249618108596068</v>
      </c>
      <c r="H43" s="25">
        <v>1927.3970000000004</v>
      </c>
      <c r="I43" s="188">
        <v>3081.9490000000001</v>
      </c>
      <c r="J43" s="399">
        <f t="shared" si="12"/>
        <v>5.6888162491782149E-2</v>
      </c>
      <c r="K43" s="295">
        <f t="shared" si="13"/>
        <v>8.3746991532473836E-2</v>
      </c>
      <c r="L43" s="377">
        <f t="shared" si="14"/>
        <v>0.59902137442363945</v>
      </c>
      <c r="N43" s="48">
        <f t="shared" si="8"/>
        <v>2.2304737767902618</v>
      </c>
      <c r="O43" s="191">
        <f t="shared" si="8"/>
        <v>2.094909394688957</v>
      </c>
      <c r="P43" s="377">
        <f t="shared" si="15"/>
        <v>-6.0778290026071158E-2</v>
      </c>
    </row>
    <row r="44" spans="1:17" ht="20.100000000000001" customHeight="1" x14ac:dyDescent="0.25">
      <c r="A44" s="45" t="s">
        <v>173</v>
      </c>
      <c r="B44" s="25">
        <v>11748.2</v>
      </c>
      <c r="C44" s="188">
        <v>14248.789999999997</v>
      </c>
      <c r="D44" s="399">
        <f t="shared" si="9"/>
        <v>9.0754766610570331E-2</v>
      </c>
      <c r="E44" s="295">
        <f t="shared" si="10"/>
        <v>0.1003448069934368</v>
      </c>
      <c r="F44" s="377">
        <f t="shared" si="11"/>
        <v>0.21284877683389763</v>
      </c>
      <c r="H44" s="25">
        <v>2498.9519999999993</v>
      </c>
      <c r="I44" s="188">
        <v>2821.7549999999992</v>
      </c>
      <c r="J44" s="399">
        <f t="shared" si="12"/>
        <v>7.3757916731822207E-2</v>
      </c>
      <c r="K44" s="295">
        <f t="shared" si="13"/>
        <v>7.6676639390111781E-2</v>
      </c>
      <c r="L44" s="377">
        <f t="shared" si="14"/>
        <v>0.12917535030684862</v>
      </c>
      <c r="N44" s="48">
        <f t="shared" si="8"/>
        <v>2.1270935121976127</v>
      </c>
      <c r="O44" s="191">
        <f t="shared" si="8"/>
        <v>1.9803471031575313</v>
      </c>
      <c r="P44" s="377">
        <f t="shared" si="15"/>
        <v>-6.8989166766095747E-2</v>
      </c>
    </row>
    <row r="45" spans="1:17" ht="20.100000000000001" customHeight="1" x14ac:dyDescent="0.25">
      <c r="A45" s="45" t="s">
        <v>178</v>
      </c>
      <c r="B45" s="25">
        <v>2362.3500000000004</v>
      </c>
      <c r="C45" s="188">
        <v>4136.42</v>
      </c>
      <c r="D45" s="399">
        <f t="shared" si="9"/>
        <v>1.8249137987307065E-2</v>
      </c>
      <c r="E45" s="295">
        <f t="shared" si="10"/>
        <v>2.9130071152974529E-2</v>
      </c>
      <c r="F45" s="377">
        <f t="shared" si="11"/>
        <v>0.75097678159459835</v>
      </c>
      <c r="H45" s="25">
        <v>1163.0330000000001</v>
      </c>
      <c r="I45" s="188">
        <v>1793.4059999999999</v>
      </c>
      <c r="J45" s="399">
        <f t="shared" si="12"/>
        <v>3.4327546575669082E-2</v>
      </c>
      <c r="K45" s="295">
        <f t="shared" si="13"/>
        <v>4.8732914495433821E-2</v>
      </c>
      <c r="L45" s="377">
        <f t="shared" si="14"/>
        <v>0.5420078364070493</v>
      </c>
      <c r="N45" s="48">
        <f t="shared" si="8"/>
        <v>4.9232035896459028</v>
      </c>
      <c r="O45" s="191">
        <f t="shared" si="8"/>
        <v>4.3356477340308768</v>
      </c>
      <c r="P45" s="377">
        <f t="shared" si="15"/>
        <v>-0.11934421254703494</v>
      </c>
    </row>
    <row r="46" spans="1:17" ht="20.100000000000001" customHeight="1" x14ac:dyDescent="0.25">
      <c r="A46" s="45" t="s">
        <v>176</v>
      </c>
      <c r="B46" s="25">
        <v>3633.6300000000006</v>
      </c>
      <c r="C46" s="188">
        <v>6206.0199999999995</v>
      </c>
      <c r="D46" s="399">
        <f t="shared" si="9"/>
        <v>2.806976750473832E-2</v>
      </c>
      <c r="E46" s="295">
        <f t="shared" si="10"/>
        <v>4.370489558042534E-2</v>
      </c>
      <c r="F46" s="377">
        <f t="shared" si="11"/>
        <v>0.70793944347663318</v>
      </c>
      <c r="H46" s="25">
        <v>1124.069</v>
      </c>
      <c r="I46" s="188">
        <v>1479.6709999999998</v>
      </c>
      <c r="J46" s="399">
        <f t="shared" si="12"/>
        <v>3.3177503090424575E-2</v>
      </c>
      <c r="K46" s="295">
        <f t="shared" si="13"/>
        <v>4.0207672063310287E-2</v>
      </c>
      <c r="L46" s="377">
        <f t="shared" si="14"/>
        <v>0.3163524659073419</v>
      </c>
      <c r="N46" s="48">
        <f t="shared" si="8"/>
        <v>3.09351530012687</v>
      </c>
      <c r="O46" s="191">
        <f t="shared" si="8"/>
        <v>2.3842510981273022</v>
      </c>
      <c r="P46" s="377">
        <f t="shared" si="15"/>
        <v>-0.22927450915483746</v>
      </c>
    </row>
    <row r="47" spans="1:17" ht="20.100000000000001" customHeight="1" x14ac:dyDescent="0.25">
      <c r="A47" s="45" t="s">
        <v>183</v>
      </c>
      <c r="B47" s="25">
        <v>2141.9499999999998</v>
      </c>
      <c r="C47" s="188">
        <v>2495.9700000000003</v>
      </c>
      <c r="D47" s="399">
        <f t="shared" si="9"/>
        <v>1.6546549457917902E-2</v>
      </c>
      <c r="E47" s="295">
        <f t="shared" si="10"/>
        <v>1.7577466431283537E-2</v>
      </c>
      <c r="F47" s="377">
        <f t="shared" si="11"/>
        <v>0.1652793015709986</v>
      </c>
      <c r="H47" s="25">
        <v>677.49599999999975</v>
      </c>
      <c r="I47" s="188">
        <v>953.98899999999992</v>
      </c>
      <c r="J47" s="399">
        <f t="shared" si="12"/>
        <v>1.9996660021538073E-2</v>
      </c>
      <c r="K47" s="295">
        <f t="shared" si="13"/>
        <v>2.5923111870142294E-2</v>
      </c>
      <c r="L47" s="377">
        <f t="shared" si="14"/>
        <v>0.40811015858396249</v>
      </c>
      <c r="N47" s="48">
        <f t="shared" si="8"/>
        <v>3.1629869978290803</v>
      </c>
      <c r="O47" s="191">
        <f t="shared" si="8"/>
        <v>3.8221172530118541</v>
      </c>
      <c r="P47" s="377">
        <f t="shared" si="15"/>
        <v>0.20838854400450227</v>
      </c>
    </row>
    <row r="48" spans="1:17" ht="20.100000000000001" customHeight="1" x14ac:dyDescent="0.25">
      <c r="A48" s="45" t="s">
        <v>181</v>
      </c>
      <c r="B48" s="25">
        <v>5923.07</v>
      </c>
      <c r="C48" s="188">
        <v>3426.77</v>
      </c>
      <c r="D48" s="399">
        <f t="shared" si="9"/>
        <v>4.5755676228534652E-2</v>
      </c>
      <c r="E48" s="295">
        <f t="shared" si="10"/>
        <v>2.4132475407448596E-2</v>
      </c>
      <c r="F48" s="377">
        <f t="shared" si="11"/>
        <v>-0.42145373936151354</v>
      </c>
      <c r="H48" s="25">
        <v>1178.4090000000003</v>
      </c>
      <c r="I48" s="188">
        <v>702.57600000000002</v>
      </c>
      <c r="J48" s="399">
        <f t="shared" si="12"/>
        <v>3.4781377512665274E-2</v>
      </c>
      <c r="K48" s="295">
        <f t="shared" si="13"/>
        <v>1.909136923515585E-2</v>
      </c>
      <c r="L48" s="377">
        <f t="shared" si="14"/>
        <v>-0.40379274089047196</v>
      </c>
      <c r="N48" s="48">
        <f t="shared" si="8"/>
        <v>1.9895240137293673</v>
      </c>
      <c r="O48" s="191">
        <f t="shared" si="8"/>
        <v>2.0502572393244951</v>
      </c>
      <c r="P48" s="377">
        <f t="shared" si="15"/>
        <v>3.0526510449744845E-2</v>
      </c>
    </row>
    <row r="49" spans="1:16" ht="20.100000000000001" customHeight="1" x14ac:dyDescent="0.25">
      <c r="A49" s="45" t="s">
        <v>180</v>
      </c>
      <c r="B49" s="25">
        <v>6182.7099999999991</v>
      </c>
      <c r="C49" s="188">
        <v>2905.0399999999995</v>
      </c>
      <c r="D49" s="399">
        <f t="shared" si="9"/>
        <v>4.7761393496096358E-2</v>
      </c>
      <c r="E49" s="295">
        <f t="shared" si="10"/>
        <v>2.0458275973483618E-2</v>
      </c>
      <c r="F49" s="377">
        <f t="shared" si="11"/>
        <v>-0.53013484378209552</v>
      </c>
      <c r="H49" s="25">
        <v>1171.5530000000001</v>
      </c>
      <c r="I49" s="188">
        <v>665.39199999999994</v>
      </c>
      <c r="J49" s="399">
        <f t="shared" si="12"/>
        <v>3.4579018973120143E-2</v>
      </c>
      <c r="K49" s="295">
        <f t="shared" si="13"/>
        <v>1.8080954029341765E-2</v>
      </c>
      <c r="L49" s="377">
        <f t="shared" si="14"/>
        <v>-0.43204276716460982</v>
      </c>
      <c r="N49" s="48">
        <f t="shared" si="8"/>
        <v>1.8948858995489037</v>
      </c>
      <c r="O49" s="191">
        <f t="shared" si="8"/>
        <v>2.2904744857213672</v>
      </c>
      <c r="P49" s="377">
        <f t="shared" si="15"/>
        <v>0.20876644143409229</v>
      </c>
    </row>
    <row r="50" spans="1:16" ht="20.100000000000001" customHeight="1" x14ac:dyDescent="0.25">
      <c r="A50" s="45" t="s">
        <v>188</v>
      </c>
      <c r="B50" s="25">
        <v>1400.83</v>
      </c>
      <c r="C50" s="188">
        <v>2069.4999999999995</v>
      </c>
      <c r="D50" s="399">
        <f t="shared" si="9"/>
        <v>1.0821402403013674E-2</v>
      </c>
      <c r="E50" s="295">
        <f t="shared" si="10"/>
        <v>1.4574120193568539E-2</v>
      </c>
      <c r="F50" s="377">
        <f t="shared" si="11"/>
        <v>0.47733843507063645</v>
      </c>
      <c r="H50" s="25">
        <v>431.75400000000002</v>
      </c>
      <c r="I50" s="188">
        <v>558.20399999999995</v>
      </c>
      <c r="J50" s="399">
        <f t="shared" si="12"/>
        <v>1.2743452287451369E-2</v>
      </c>
      <c r="K50" s="295">
        <f t="shared" si="13"/>
        <v>1.5168293070843488E-2</v>
      </c>
      <c r="L50" s="377">
        <f t="shared" si="14"/>
        <v>0.29287510943731832</v>
      </c>
      <c r="N50" s="48">
        <f t="shared" si="8"/>
        <v>3.0821298801424875</v>
      </c>
      <c r="O50" s="191">
        <f t="shared" si="8"/>
        <v>2.6972892002899256</v>
      </c>
      <c r="P50" s="377">
        <f t="shared" si="15"/>
        <v>-0.12486192821788893</v>
      </c>
    </row>
    <row r="51" spans="1:16" ht="20.100000000000001" customHeight="1" x14ac:dyDescent="0.25">
      <c r="A51" s="45" t="s">
        <v>191</v>
      </c>
      <c r="B51" s="25">
        <v>592.36999999999989</v>
      </c>
      <c r="C51" s="188">
        <v>1314.3</v>
      </c>
      <c r="D51" s="399">
        <f t="shared" si="9"/>
        <v>4.5760542974330994E-3</v>
      </c>
      <c r="E51" s="295">
        <f t="shared" si="10"/>
        <v>9.255745914668826E-3</v>
      </c>
      <c r="F51" s="377">
        <f t="shared" si="11"/>
        <v>1.218714654692169</v>
      </c>
      <c r="H51" s="25">
        <v>220.63499999999999</v>
      </c>
      <c r="I51" s="188">
        <v>425.16300000000001</v>
      </c>
      <c r="J51" s="399">
        <f t="shared" si="12"/>
        <v>6.5121610811754672E-3</v>
      </c>
      <c r="K51" s="295">
        <f t="shared" si="13"/>
        <v>1.1553118549632448E-2</v>
      </c>
      <c r="L51" s="377">
        <f t="shared" si="14"/>
        <v>0.92699707661975672</v>
      </c>
      <c r="N51" s="48">
        <f t="shared" si="8"/>
        <v>3.724614683390449</v>
      </c>
      <c r="O51" s="191">
        <f t="shared" si="8"/>
        <v>3.2349007076010046</v>
      </c>
      <c r="P51" s="377">
        <f t="shared" si="15"/>
        <v>-0.13148043956688338</v>
      </c>
    </row>
    <row r="52" spans="1:16" ht="20.100000000000001" customHeight="1" x14ac:dyDescent="0.25">
      <c r="A52" s="45" t="s">
        <v>190</v>
      </c>
      <c r="B52" s="25">
        <v>399.71</v>
      </c>
      <c r="C52" s="188">
        <v>2621.67</v>
      </c>
      <c r="D52" s="399">
        <f t="shared" si="9"/>
        <v>3.0877570829498193E-3</v>
      </c>
      <c r="E52" s="295">
        <f t="shared" si="10"/>
        <v>1.8462688421296371E-2</v>
      </c>
      <c r="F52" s="377">
        <f t="shared" si="11"/>
        <v>5.5589302244126992</v>
      </c>
      <c r="H52" s="25">
        <v>113.52400000000002</v>
      </c>
      <c r="I52" s="188">
        <v>378.26900000000001</v>
      </c>
      <c r="J52" s="399">
        <f t="shared" si="12"/>
        <v>3.350722118337362E-3</v>
      </c>
      <c r="K52" s="295">
        <f t="shared" si="13"/>
        <v>1.027884976032937E-2</v>
      </c>
      <c r="L52" s="377">
        <f t="shared" si="14"/>
        <v>2.332061942849089</v>
      </c>
      <c r="N52" s="48">
        <f t="shared" ref="N52" si="16">(H52/B52)*10</f>
        <v>2.8401591153586354</v>
      </c>
      <c r="O52" s="191">
        <f t="shared" ref="O52" si="17">(I52/C52)*10</f>
        <v>1.4428551266940537</v>
      </c>
      <c r="P52" s="377">
        <f t="shared" ref="P52" si="18">(O52-N52)/N52</f>
        <v>-0.49198088272886781</v>
      </c>
    </row>
    <row r="53" spans="1:16" ht="20.100000000000001" customHeight="1" x14ac:dyDescent="0.25">
      <c r="A53" s="45" t="s">
        <v>189</v>
      </c>
      <c r="B53" s="25">
        <v>455.78999999999991</v>
      </c>
      <c r="C53" s="188">
        <v>833.23</v>
      </c>
      <c r="D53" s="399">
        <f t="shared" si="9"/>
        <v>3.5209747087580944E-3</v>
      </c>
      <c r="E53" s="295">
        <f t="shared" si="10"/>
        <v>5.8678879772346539E-3</v>
      </c>
      <c r="F53" s="377">
        <f t="shared" si="11"/>
        <v>0.82810066039184749</v>
      </c>
      <c r="H53" s="25">
        <v>129.45099999999999</v>
      </c>
      <c r="I53" s="188">
        <v>302.46800000000007</v>
      </c>
      <c r="J53" s="399">
        <f t="shared" si="12"/>
        <v>3.8208161176569691E-3</v>
      </c>
      <c r="K53" s="295">
        <f t="shared" si="13"/>
        <v>8.2190798857619974E-3</v>
      </c>
      <c r="L53" s="377">
        <f t="shared" si="14"/>
        <v>1.3365443295146433</v>
      </c>
      <c r="N53" s="48">
        <f t="shared" si="8"/>
        <v>2.8401456811250796</v>
      </c>
      <c r="O53" s="191">
        <f t="shared" si="8"/>
        <v>3.6300661281998976</v>
      </c>
      <c r="P53" s="377">
        <f t="shared" si="15"/>
        <v>0.27812673565459617</v>
      </c>
    </row>
    <row r="54" spans="1:16" ht="20.100000000000001" customHeight="1" x14ac:dyDescent="0.25">
      <c r="A54" s="45" t="s">
        <v>192</v>
      </c>
      <c r="B54" s="25">
        <v>498.68</v>
      </c>
      <c r="C54" s="188">
        <v>480.49999999999994</v>
      </c>
      <c r="D54" s="399">
        <f t="shared" si="9"/>
        <v>3.8522996725761575E-3</v>
      </c>
      <c r="E54" s="295">
        <f t="shared" si="10"/>
        <v>3.3838438043052349E-3</v>
      </c>
      <c r="F54" s="377">
        <f t="shared" si="11"/>
        <v>-3.6456244485441693E-2</v>
      </c>
      <c r="H54" s="25">
        <v>181.90300000000002</v>
      </c>
      <c r="I54" s="188">
        <v>173.21299999999994</v>
      </c>
      <c r="J54" s="399">
        <f t="shared" si="12"/>
        <v>5.3689652011197735E-3</v>
      </c>
      <c r="K54" s="295">
        <f t="shared" si="13"/>
        <v>4.7067838060637556E-3</v>
      </c>
      <c r="L54" s="377">
        <f t="shared" si="14"/>
        <v>-4.7772714028905969E-2</v>
      </c>
      <c r="N54" s="48">
        <f t="shared" ref="N54" si="19">(H54/B54)*10</f>
        <v>3.647689901339537</v>
      </c>
      <c r="O54" s="191">
        <f t="shared" ref="O54" si="20">(I54/C54)*10</f>
        <v>3.604849115504682</v>
      </c>
      <c r="P54" s="377">
        <f t="shared" ref="P54" si="21">(O54-N54)/N54</f>
        <v>-1.1744634821924579E-2</v>
      </c>
    </row>
    <row r="55" spans="1:16" ht="20.100000000000001" customHeight="1" x14ac:dyDescent="0.25">
      <c r="A55" s="45" t="s">
        <v>197</v>
      </c>
      <c r="B55" s="25">
        <v>13.850000000000001</v>
      </c>
      <c r="C55" s="188">
        <v>186.84000000000003</v>
      </c>
      <c r="D55" s="399">
        <f t="shared" si="9"/>
        <v>1.0699115758638763E-4</v>
      </c>
      <c r="E55" s="295">
        <f t="shared" si="10"/>
        <v>1.315790585632446E-3</v>
      </c>
      <c r="F55" s="377">
        <f t="shared" si="11"/>
        <v>12.490252707581229</v>
      </c>
      <c r="H55" s="25">
        <v>7.875</v>
      </c>
      <c r="I55" s="188">
        <v>145.90800000000002</v>
      </c>
      <c r="J55" s="399">
        <f t="shared" si="12"/>
        <v>2.3243487440459041E-4</v>
      </c>
      <c r="K55" s="295">
        <f t="shared" si="13"/>
        <v>3.9648144860671584E-3</v>
      </c>
      <c r="L55" s="377">
        <f t="shared" si="14"/>
        <v>17.528000000000002</v>
      </c>
      <c r="N55" s="48">
        <f t="shared" si="8"/>
        <v>5.6859205776173285</v>
      </c>
      <c r="O55" s="191">
        <f t="shared" si="8"/>
        <v>7.8092485549132942</v>
      </c>
      <c r="P55" s="377">
        <f t="shared" si="15"/>
        <v>0.37343609505459208</v>
      </c>
    </row>
    <row r="56" spans="1:16" ht="20.100000000000001" customHeight="1" x14ac:dyDescent="0.25">
      <c r="A56" s="45" t="s">
        <v>193</v>
      </c>
      <c r="B56" s="25">
        <v>238.96000000000004</v>
      </c>
      <c r="C56" s="188">
        <v>447.69999999999993</v>
      </c>
      <c r="D56" s="399">
        <f t="shared" si="9"/>
        <v>1.8459644055482448E-3</v>
      </c>
      <c r="E56" s="295">
        <f t="shared" si="10"/>
        <v>3.152855090920819E-3</v>
      </c>
      <c r="F56" s="377">
        <f t="shared" si="11"/>
        <v>0.87353531971878084</v>
      </c>
      <c r="H56" s="25">
        <v>80.027999999999992</v>
      </c>
      <c r="I56" s="188">
        <v>137.23699999999997</v>
      </c>
      <c r="J56" s="399">
        <f t="shared" si="12"/>
        <v>2.3620696036635632E-3</v>
      </c>
      <c r="K56" s="295">
        <f t="shared" si="13"/>
        <v>3.7291940512130827E-3</v>
      </c>
      <c r="L56" s="377">
        <f t="shared" si="14"/>
        <v>0.7148622981956313</v>
      </c>
      <c r="N56" s="48">
        <f t="shared" si="8"/>
        <v>3.3490123870103772</v>
      </c>
      <c r="O56" s="191">
        <f t="shared" si="8"/>
        <v>3.0653786017422382</v>
      </c>
      <c r="P56" s="377">
        <f t="shared" si="15"/>
        <v>-8.469176954025405E-2</v>
      </c>
    </row>
    <row r="57" spans="1:16" ht="20.100000000000001" customHeight="1" x14ac:dyDescent="0.25">
      <c r="A57" s="45" t="s">
        <v>196</v>
      </c>
      <c r="B57" s="25">
        <v>240.48999999999998</v>
      </c>
      <c r="C57" s="188">
        <v>563.5</v>
      </c>
      <c r="D57" s="399">
        <f t="shared" si="9"/>
        <v>1.8577836453393761E-3</v>
      </c>
      <c r="E57" s="295">
        <f t="shared" si="10"/>
        <v>3.9683579265889701E-3</v>
      </c>
      <c r="F57" s="377">
        <f t="shared" si="11"/>
        <v>1.343132770593372</v>
      </c>
      <c r="H57" s="25">
        <v>74.600999999999999</v>
      </c>
      <c r="I57" s="188">
        <v>119.8</v>
      </c>
      <c r="J57" s="399">
        <f t="shared" si="12"/>
        <v>2.2018887702167428E-3</v>
      </c>
      <c r="K57" s="295">
        <f t="shared" si="13"/>
        <v>3.2553717097818183E-3</v>
      </c>
      <c r="L57" s="377">
        <f t="shared" si="14"/>
        <v>0.60587659682846073</v>
      </c>
      <c r="N57" s="48">
        <f t="shared" si="8"/>
        <v>3.1020416649340934</v>
      </c>
      <c r="O57" s="191">
        <f t="shared" si="8"/>
        <v>2.1259982253771073</v>
      </c>
      <c r="P57" s="377">
        <f t="shared" si="15"/>
        <v>-0.31464549641299655</v>
      </c>
    </row>
    <row r="58" spans="1:16" ht="20.100000000000001" customHeight="1" x14ac:dyDescent="0.25">
      <c r="A58" s="45" t="s">
        <v>195</v>
      </c>
      <c r="B58" s="25">
        <v>257.03000000000003</v>
      </c>
      <c r="C58" s="188">
        <v>325.80999999999995</v>
      </c>
      <c r="D58" s="399">
        <f t="shared" si="9"/>
        <v>1.9855550349768387E-3</v>
      </c>
      <c r="E58" s="295">
        <f t="shared" si="10"/>
        <v>2.2944644118224528E-3</v>
      </c>
      <c r="F58" s="377">
        <f t="shared" si="11"/>
        <v>0.26759522234758554</v>
      </c>
      <c r="H58" s="25">
        <v>76.783000000000001</v>
      </c>
      <c r="I58" s="188">
        <v>96.414000000000016</v>
      </c>
      <c r="J58" s="399">
        <f t="shared" si="12"/>
        <v>2.2662916776390687E-3</v>
      </c>
      <c r="K58" s="295">
        <f t="shared" si="13"/>
        <v>2.6198948917103863E-3</v>
      </c>
      <c r="L58" s="377">
        <f t="shared" si="14"/>
        <v>0.25566857247046892</v>
      </c>
      <c r="N58" s="48">
        <f t="shared" ref="N58" si="22">(H58/B58)*10</f>
        <v>2.9873166556433102</v>
      </c>
      <c r="O58" s="191">
        <f t="shared" ref="O58" si="23">(I58/C58)*10</f>
        <v>2.9592093551456378</v>
      </c>
      <c r="P58" s="377">
        <f t="shared" ref="P58" si="24">(O58-N58)/N58</f>
        <v>-9.4088788493764744E-3</v>
      </c>
    </row>
    <row r="59" spans="1:16" ht="20.100000000000001" customHeight="1" x14ac:dyDescent="0.25">
      <c r="A59" s="45" t="s">
        <v>194</v>
      </c>
      <c r="B59" s="25"/>
      <c r="C59" s="188">
        <v>114.49000000000001</v>
      </c>
      <c r="D59" s="399">
        <f t="shared" si="9"/>
        <v>0</v>
      </c>
      <c r="E59" s="295">
        <f t="shared" si="10"/>
        <v>8.0627737181041914E-4</v>
      </c>
      <c r="F59" s="377"/>
      <c r="H59" s="25"/>
      <c r="I59" s="188">
        <v>54.764999999999993</v>
      </c>
      <c r="J59" s="399">
        <f t="shared" si="12"/>
        <v>0</v>
      </c>
      <c r="K59" s="295">
        <f t="shared" si="13"/>
        <v>1.4881505149098603E-3</v>
      </c>
      <c r="L59" s="377"/>
      <c r="N59" s="48"/>
      <c r="O59" s="191">
        <f t="shared" si="8"/>
        <v>4.7833871953882419</v>
      </c>
      <c r="P59" s="377"/>
    </row>
    <row r="60" spans="1:16" ht="20.100000000000001" customHeight="1" x14ac:dyDescent="0.25">
      <c r="A60" s="45" t="s">
        <v>198</v>
      </c>
      <c r="B60" s="25">
        <v>32.709999999999994</v>
      </c>
      <c r="C60" s="188">
        <v>41.99</v>
      </c>
      <c r="D60" s="399">
        <f t="shared" si="9"/>
        <v>2.5268453174373561E-4</v>
      </c>
      <c r="E60" s="295">
        <f t="shared" si="10"/>
        <v>2.957078071649882E-4</v>
      </c>
      <c r="F60" s="377">
        <f t="shared" si="11"/>
        <v>0.28370528890247659</v>
      </c>
      <c r="H60" s="25">
        <v>17.805</v>
      </c>
      <c r="I60" s="188">
        <v>25.737000000000005</v>
      </c>
      <c r="J60" s="399">
        <f t="shared" si="12"/>
        <v>5.2552418270142634E-4</v>
      </c>
      <c r="K60" s="295">
        <f t="shared" si="13"/>
        <v>6.9936144987190884E-4</v>
      </c>
      <c r="L60" s="377">
        <f t="shared" si="14"/>
        <v>0.44549283909014353</v>
      </c>
      <c r="N60" s="48">
        <f t="shared" si="8"/>
        <v>5.4432895139101198</v>
      </c>
      <c r="O60" s="191">
        <f t="shared" si="8"/>
        <v>6.1293165039295081</v>
      </c>
      <c r="P60" s="377">
        <f t="shared" si="15"/>
        <v>0.12603169246579157</v>
      </c>
    </row>
    <row r="61" spans="1:16" ht="20.100000000000001" customHeight="1" thickBot="1" x14ac:dyDescent="0.3">
      <c r="A61" s="14" t="s">
        <v>17</v>
      </c>
      <c r="B61" s="25">
        <f>B62-SUM(B39:B60)</f>
        <v>292.23999999999069</v>
      </c>
      <c r="C61" s="188">
        <f>C62-SUM(C39:C60)</f>
        <v>187.82000000000698</v>
      </c>
      <c r="D61" s="399">
        <f t="shared" si="9"/>
        <v>2.2575520500393445E-3</v>
      </c>
      <c r="E61" s="295">
        <f t="shared" si="10"/>
        <v>1.3226920776787366E-3</v>
      </c>
      <c r="F61" s="377">
        <f t="shared" si="11"/>
        <v>-0.35730906104567145</v>
      </c>
      <c r="H61" s="25">
        <f>H62-SUM(H39:H60)</f>
        <v>94.377000000000407</v>
      </c>
      <c r="I61" s="188">
        <f>I62-SUM(I39:I60)</f>
        <v>57.706999999994878</v>
      </c>
      <c r="J61" s="399">
        <f t="shared" si="12"/>
        <v>2.7855880814834444E-3</v>
      </c>
      <c r="K61" s="295">
        <f t="shared" si="13"/>
        <v>1.5680946181666337E-3</v>
      </c>
      <c r="L61" s="377">
        <f t="shared" si="14"/>
        <v>-0.3885480572597706</v>
      </c>
      <c r="N61" s="48">
        <f t="shared" si="8"/>
        <v>3.2294347111963937</v>
      </c>
      <c r="O61" s="191">
        <f t="shared" si="8"/>
        <v>3.0724629964856103</v>
      </c>
      <c r="P61" s="377">
        <f t="shared" si="15"/>
        <v>-4.8606560822104634E-2</v>
      </c>
    </row>
    <row r="62" spans="1:16" s="2" customFormat="1" ht="26.25" customHeight="1" thickBot="1" x14ac:dyDescent="0.3">
      <c r="A62" s="18" t="s">
        <v>18</v>
      </c>
      <c r="B62" s="23">
        <v>129449.95000000001</v>
      </c>
      <c r="C62" s="193">
        <v>141998.28</v>
      </c>
      <c r="D62" s="351">
        <f>SUM(D39:D61)</f>
        <v>1</v>
      </c>
      <c r="E62" s="352">
        <f>SUM(E39:E61)</f>
        <v>1</v>
      </c>
      <c r="F62" s="402">
        <f t="shared" si="11"/>
        <v>9.6935765521732428E-2</v>
      </c>
      <c r="H62" s="23">
        <v>33880.457999999999</v>
      </c>
      <c r="I62" s="193">
        <v>36800.713000000003</v>
      </c>
      <c r="J62" s="351">
        <f t="shared" si="12"/>
        <v>1</v>
      </c>
      <c r="K62" s="352">
        <f t="shared" si="13"/>
        <v>1</v>
      </c>
      <c r="L62" s="402">
        <f t="shared" si="14"/>
        <v>8.619290211484168E-2</v>
      </c>
      <c r="N62" s="44">
        <f t="shared" si="8"/>
        <v>2.61726311983898</v>
      </c>
      <c r="O62" s="198">
        <f t="shared" si="8"/>
        <v>2.5916308986277863</v>
      </c>
      <c r="P62" s="402">
        <f t="shared" si="15"/>
        <v>-9.7935209558795283E-3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B37</f>
        <v>junho</v>
      </c>
      <c r="C66" s="467"/>
      <c r="D66" s="465" t="str">
        <f>B66</f>
        <v>junho</v>
      </c>
      <c r="E66" s="467"/>
      <c r="F66" s="177" t="str">
        <f>F5</f>
        <v>2021 /2020</v>
      </c>
      <c r="H66" s="468" t="str">
        <f>B66</f>
        <v>junho</v>
      </c>
      <c r="I66" s="467"/>
      <c r="J66" s="465" t="str">
        <f>B66</f>
        <v>junho</v>
      </c>
      <c r="K66" s="466"/>
      <c r="L66" s="177" t="str">
        <f>F66</f>
        <v>2021 /2020</v>
      </c>
      <c r="N66" s="468" t="str">
        <f>B66</f>
        <v>junho</v>
      </c>
      <c r="O66" s="466"/>
      <c r="P66" s="177" t="str">
        <f>L66</f>
        <v>2021 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B67</f>
        <v>2020</v>
      </c>
      <c r="E67" s="180">
        <f>C67</f>
        <v>2021</v>
      </c>
      <c r="F67" s="178" t="str">
        <f>F38</f>
        <v>HL</v>
      </c>
      <c r="H67" s="31">
        <f>B67</f>
        <v>2020</v>
      </c>
      <c r="I67" s="180">
        <f>C67</f>
        <v>2021</v>
      </c>
      <c r="J67" s="120">
        <f>B67</f>
        <v>2020</v>
      </c>
      <c r="K67" s="180">
        <f>C67</f>
        <v>2021</v>
      </c>
      <c r="L67" s="358">
        <f>L38</f>
        <v>1000</v>
      </c>
      <c r="N67" s="31">
        <f>B67</f>
        <v>2020</v>
      </c>
      <c r="O67" s="180">
        <f>C67</f>
        <v>2021</v>
      </c>
      <c r="P67" s="178"/>
    </row>
    <row r="68" spans="1:16" ht="20.100000000000001" customHeight="1" x14ac:dyDescent="0.25">
      <c r="A68" s="45" t="s">
        <v>165</v>
      </c>
      <c r="B68" s="46">
        <v>24640.660000000003</v>
      </c>
      <c r="C68" s="195">
        <v>22222.82</v>
      </c>
      <c r="D68" s="399">
        <f>B68/$B$96</f>
        <v>0.17877243075021099</v>
      </c>
      <c r="E68" s="344">
        <f>C68/$C$96</f>
        <v>0.15431554774894204</v>
      </c>
      <c r="F68" s="377">
        <f>(C68-B68)/B68</f>
        <v>-9.8123995055327387E-2</v>
      </c>
      <c r="H68" s="25">
        <v>7531.5</v>
      </c>
      <c r="I68" s="195">
        <v>8981.1760000000013</v>
      </c>
      <c r="J68" s="343">
        <f>H68/$H$96</f>
        <v>0.23825934866224252</v>
      </c>
      <c r="K68" s="344">
        <f>I68/$I$96</f>
        <v>0.23738135724076134</v>
      </c>
      <c r="L68" s="377">
        <f t="shared" ref="L68:L70" si="25">(I68-H68)/H68</f>
        <v>0.19248171015070056</v>
      </c>
      <c r="N68" s="48">
        <f t="shared" ref="N68:O83" si="26">(H68/B68)*10</f>
        <v>3.056533388310215</v>
      </c>
      <c r="O68" s="191">
        <f t="shared" si="26"/>
        <v>4.0414204857889331</v>
      </c>
      <c r="P68" s="377">
        <f t="shared" ref="P68:P69" si="27">(O68-N68)/N68</f>
        <v>0.32222356910787964</v>
      </c>
    </row>
    <row r="69" spans="1:16" ht="20.100000000000001" customHeight="1" x14ac:dyDescent="0.25">
      <c r="A69" s="45" t="s">
        <v>166</v>
      </c>
      <c r="B69" s="25">
        <v>22600.04</v>
      </c>
      <c r="C69" s="188">
        <v>21642.080000000002</v>
      </c>
      <c r="D69" s="399">
        <f t="shared" ref="D69:D95" si="28">B69/$B$96</f>
        <v>0.16396736474802209</v>
      </c>
      <c r="E69" s="295">
        <f t="shared" ref="E69:E95" si="29">C69/$C$96</f>
        <v>0.15028288172367071</v>
      </c>
      <c r="F69" s="377">
        <f>(C69-B69)/B69</f>
        <v>-4.2387535597282089E-2</v>
      </c>
      <c r="H69" s="25">
        <v>5573.0519999999997</v>
      </c>
      <c r="I69" s="188">
        <v>6306.5600000000013</v>
      </c>
      <c r="J69" s="294">
        <f t="shared" ref="J69:J95" si="30">H69/$H$96</f>
        <v>0.17630375616820129</v>
      </c>
      <c r="K69" s="295">
        <f t="shared" ref="K69:K95" si="31">I69/$I$96</f>
        <v>0.16668861319723563</v>
      </c>
      <c r="L69" s="377">
        <f t="shared" si="25"/>
        <v>0.13161693090249321</v>
      </c>
      <c r="N69" s="48">
        <f t="shared" si="26"/>
        <v>2.4659478478799151</v>
      </c>
      <c r="O69" s="191">
        <f t="shared" si="26"/>
        <v>2.9140267478911457</v>
      </c>
      <c r="P69" s="377">
        <f t="shared" si="27"/>
        <v>0.18170655977029845</v>
      </c>
    </row>
    <row r="70" spans="1:16" ht="20.100000000000001" customHeight="1" x14ac:dyDescent="0.25">
      <c r="A70" s="45" t="s">
        <v>167</v>
      </c>
      <c r="B70" s="25">
        <v>17426.73</v>
      </c>
      <c r="C70" s="188">
        <v>21838</v>
      </c>
      <c r="D70" s="399">
        <f t="shared" si="28"/>
        <v>0.12643406800498136</v>
      </c>
      <c r="E70" s="295">
        <f t="shared" si="29"/>
        <v>0.15164335272217461</v>
      </c>
      <c r="F70" s="377">
        <f>(C70-B70)/B70</f>
        <v>0.25313240062823034</v>
      </c>
      <c r="H70" s="25">
        <v>4013.6309999999999</v>
      </c>
      <c r="I70" s="188">
        <v>5573.5960000000014</v>
      </c>
      <c r="J70" s="294">
        <f t="shared" si="30"/>
        <v>0.12697140115920932</v>
      </c>
      <c r="K70" s="295">
        <f t="shared" si="31"/>
        <v>0.14731565033261554</v>
      </c>
      <c r="L70" s="377">
        <f t="shared" si="25"/>
        <v>0.38866677081176659</v>
      </c>
      <c r="N70" s="48">
        <f t="shared" ref="N70" si="32">(H70/B70)*10</f>
        <v>2.3031463734160109</v>
      </c>
      <c r="O70" s="191">
        <f t="shared" ref="O70" si="33">(I70/C70)*10</f>
        <v>2.5522465427236933</v>
      </c>
      <c r="P70" s="377">
        <f t="shared" ref="P70" si="34">(O70-N70)/N70</f>
        <v>0.10815646464458911</v>
      </c>
    </row>
    <row r="71" spans="1:16" ht="20.100000000000001" customHeight="1" x14ac:dyDescent="0.25">
      <c r="A71" s="45" t="s">
        <v>169</v>
      </c>
      <c r="B71" s="25">
        <v>7964.28</v>
      </c>
      <c r="C71" s="188">
        <v>9804.5400000000009</v>
      </c>
      <c r="D71" s="399">
        <f t="shared" si="28"/>
        <v>5.7782287275393203E-2</v>
      </c>
      <c r="E71" s="295">
        <f t="shared" si="29"/>
        <v>6.8082851794975266E-2</v>
      </c>
      <c r="F71" s="377">
        <f t="shared" ref="F71:F96" si="35">(C71-B71)/B71</f>
        <v>0.23106420166041389</v>
      </c>
      <c r="H71" s="25">
        <v>2931.8429999999998</v>
      </c>
      <c r="I71" s="188">
        <v>3589.2980000000002</v>
      </c>
      <c r="J71" s="294">
        <f t="shared" si="30"/>
        <v>9.2748988058149781E-2</v>
      </c>
      <c r="K71" s="295">
        <f t="shared" si="31"/>
        <v>9.4868693229210765E-2</v>
      </c>
      <c r="L71" s="377">
        <f t="shared" ref="L71:L96" si="36">(I71-H71)/H71</f>
        <v>0.22424631878310006</v>
      </c>
      <c r="N71" s="48">
        <f t="shared" ref="N71" si="37">(H71/B71)*10</f>
        <v>3.6812404887824135</v>
      </c>
      <c r="O71" s="191">
        <f t="shared" si="26"/>
        <v>3.6608530333906537</v>
      </c>
      <c r="P71" s="377">
        <f t="shared" ref="P71:P96" si="38">(O71-N71)/N71</f>
        <v>-5.5382025308819286E-3</v>
      </c>
    </row>
    <row r="72" spans="1:16" ht="20.100000000000001" customHeight="1" x14ac:dyDescent="0.25">
      <c r="A72" s="45" t="s">
        <v>172</v>
      </c>
      <c r="B72" s="25">
        <v>11672.890000000003</v>
      </c>
      <c r="C72" s="188">
        <v>8702.6900000000041</v>
      </c>
      <c r="D72" s="399">
        <f t="shared" si="28"/>
        <v>8.4688921448525759E-2</v>
      </c>
      <c r="E72" s="295">
        <f t="shared" si="29"/>
        <v>6.0431591230961736E-2</v>
      </c>
      <c r="F72" s="377">
        <f t="shared" si="35"/>
        <v>-0.25445283901415999</v>
      </c>
      <c r="H72" s="25">
        <v>3491.9140000000002</v>
      </c>
      <c r="I72" s="188">
        <v>2921.5030000000002</v>
      </c>
      <c r="J72" s="294">
        <f t="shared" si="30"/>
        <v>0.11046685988509142</v>
      </c>
      <c r="K72" s="295">
        <f t="shared" si="31"/>
        <v>7.7218211437227818E-2</v>
      </c>
      <c r="L72" s="377">
        <f t="shared" si="36"/>
        <v>-0.16335196113077241</v>
      </c>
      <c r="N72" s="48">
        <f t="shared" si="26"/>
        <v>2.9914734054719947</v>
      </c>
      <c r="O72" s="191">
        <f t="shared" si="26"/>
        <v>3.3570114527806902</v>
      </c>
      <c r="P72" s="377">
        <f t="shared" si="38"/>
        <v>0.12219331338197906</v>
      </c>
    </row>
    <row r="73" spans="1:16" ht="20.100000000000001" customHeight="1" x14ac:dyDescent="0.25">
      <c r="A73" s="45" t="s">
        <v>182</v>
      </c>
      <c r="B73" s="25">
        <v>4272.8099999999995</v>
      </c>
      <c r="C73" s="188">
        <v>5535.1100000000006</v>
      </c>
      <c r="D73" s="399">
        <f t="shared" si="28"/>
        <v>3.1000006892421262E-2</v>
      </c>
      <c r="E73" s="295">
        <f t="shared" si="29"/>
        <v>3.8435874992491806E-2</v>
      </c>
      <c r="F73" s="377">
        <f t="shared" si="35"/>
        <v>0.29542619493963018</v>
      </c>
      <c r="H73" s="25">
        <v>845.08699999999999</v>
      </c>
      <c r="I73" s="188">
        <v>1440.1179999999999</v>
      </c>
      <c r="J73" s="294">
        <f t="shared" si="30"/>
        <v>2.6734366086825802E-2</v>
      </c>
      <c r="K73" s="295">
        <f t="shared" si="31"/>
        <v>3.8063741922756071E-2</v>
      </c>
      <c r="L73" s="377">
        <f t="shared" si="36"/>
        <v>0.70410620444995597</v>
      </c>
      <c r="N73" s="48">
        <f t="shared" si="26"/>
        <v>1.9778248974328372</v>
      </c>
      <c r="O73" s="191">
        <f t="shared" si="26"/>
        <v>2.6017874983514329</v>
      </c>
      <c r="P73" s="377">
        <f t="shared" si="38"/>
        <v>0.31547919218151321</v>
      </c>
    </row>
    <row r="74" spans="1:16" ht="20.100000000000001" customHeight="1" x14ac:dyDescent="0.25">
      <c r="A74" s="45" t="s">
        <v>179</v>
      </c>
      <c r="B74" s="25">
        <v>4723.2300000000005</v>
      </c>
      <c r="C74" s="188">
        <v>3805.3</v>
      </c>
      <c r="D74" s="399">
        <f t="shared" si="28"/>
        <v>3.4267885198380199E-2</v>
      </c>
      <c r="E74" s="295">
        <f t="shared" si="29"/>
        <v>2.6424052116205288E-2</v>
      </c>
      <c r="F74" s="377">
        <f t="shared" si="35"/>
        <v>-0.19434370123834752</v>
      </c>
      <c r="H74" s="25">
        <v>1163.319</v>
      </c>
      <c r="I74" s="188">
        <v>1101.2730000000001</v>
      </c>
      <c r="J74" s="294">
        <f t="shared" si="30"/>
        <v>3.6801650033381303E-2</v>
      </c>
      <c r="K74" s="295">
        <f t="shared" si="31"/>
        <v>2.9107733712445339E-2</v>
      </c>
      <c r="L74" s="377">
        <f t="shared" si="36"/>
        <v>-5.3335327627245688E-2</v>
      </c>
      <c r="N74" s="48">
        <f t="shared" si="26"/>
        <v>2.4629734313171281</v>
      </c>
      <c r="O74" s="191">
        <f t="shared" si="26"/>
        <v>2.8940504033847532</v>
      </c>
      <c r="P74" s="377">
        <f t="shared" si="38"/>
        <v>0.1750229891181154</v>
      </c>
    </row>
    <row r="75" spans="1:16" ht="20.100000000000001" customHeight="1" x14ac:dyDescent="0.25">
      <c r="A75" s="45" t="s">
        <v>175</v>
      </c>
      <c r="B75" s="25">
        <v>11430.83</v>
      </c>
      <c r="C75" s="188">
        <v>7514.0000000000018</v>
      </c>
      <c r="D75" s="399">
        <f t="shared" si="28"/>
        <v>8.293273250766961E-2</v>
      </c>
      <c r="E75" s="295">
        <f t="shared" si="29"/>
        <v>5.2177312590641095E-2</v>
      </c>
      <c r="F75" s="377">
        <f t="shared" si="35"/>
        <v>-0.34265490782384117</v>
      </c>
      <c r="H75" s="25">
        <v>1139.9730000000002</v>
      </c>
      <c r="I75" s="188">
        <v>1025.568</v>
      </c>
      <c r="J75" s="294">
        <f t="shared" si="30"/>
        <v>3.6063098250354197E-2</v>
      </c>
      <c r="K75" s="295">
        <f t="shared" si="31"/>
        <v>2.7106775747707548E-2</v>
      </c>
      <c r="L75" s="377">
        <f t="shared" si="36"/>
        <v>-0.10035764004936976</v>
      </c>
      <c r="N75" s="48">
        <f t="shared" si="26"/>
        <v>0.99727928768077223</v>
      </c>
      <c r="O75" s="191">
        <f t="shared" si="26"/>
        <v>1.3648762310354001</v>
      </c>
      <c r="P75" s="377">
        <f t="shared" si="38"/>
        <v>0.36859979736418147</v>
      </c>
    </row>
    <row r="76" spans="1:16" ht="20.100000000000001" customHeight="1" x14ac:dyDescent="0.25">
      <c r="A76" s="45" t="s">
        <v>186</v>
      </c>
      <c r="B76" s="25">
        <v>8850.7699999999986</v>
      </c>
      <c r="C76" s="188">
        <v>17812.03</v>
      </c>
      <c r="D76" s="399">
        <f t="shared" si="28"/>
        <v>6.4213932050157935E-2</v>
      </c>
      <c r="E76" s="295">
        <f t="shared" si="29"/>
        <v>0.12368696528931017</v>
      </c>
      <c r="F76" s="377">
        <f t="shared" si="35"/>
        <v>1.0124836596137965</v>
      </c>
      <c r="H76" s="25">
        <v>429.07400000000013</v>
      </c>
      <c r="I76" s="188">
        <v>966.37600000000009</v>
      </c>
      <c r="J76" s="294">
        <f t="shared" si="30"/>
        <v>1.357377571106726E-2</v>
      </c>
      <c r="K76" s="295">
        <f t="shared" si="31"/>
        <v>2.5542272691783122E-2</v>
      </c>
      <c r="L76" s="377">
        <f t="shared" si="36"/>
        <v>1.2522362110032297</v>
      </c>
      <c r="N76" s="48">
        <f t="shared" si="26"/>
        <v>0.48478719930582331</v>
      </c>
      <c r="O76" s="191">
        <f t="shared" si="26"/>
        <v>0.54254119266585565</v>
      </c>
      <c r="P76" s="377">
        <f t="shared" si="38"/>
        <v>0.11913266984510207</v>
      </c>
    </row>
    <row r="77" spans="1:16" ht="20.100000000000001" customHeight="1" x14ac:dyDescent="0.25">
      <c r="A77" s="45" t="s">
        <v>177</v>
      </c>
      <c r="B77" s="25">
        <v>2588.8099999999995</v>
      </c>
      <c r="C77" s="188">
        <v>3600.5400000000009</v>
      </c>
      <c r="D77" s="399">
        <f t="shared" si="28"/>
        <v>1.8782283285044051E-2</v>
      </c>
      <c r="E77" s="295">
        <f t="shared" si="29"/>
        <v>2.5002196044065332E-2</v>
      </c>
      <c r="F77" s="377">
        <f t="shared" si="35"/>
        <v>0.39080890447734734</v>
      </c>
      <c r="H77" s="25">
        <v>703.5150000000001</v>
      </c>
      <c r="I77" s="188">
        <v>964.62099999999987</v>
      </c>
      <c r="J77" s="294">
        <f t="shared" si="30"/>
        <v>2.2255729359904081E-2</v>
      </c>
      <c r="K77" s="295">
        <f t="shared" si="31"/>
        <v>2.5495886307421254E-2</v>
      </c>
      <c r="L77" s="377">
        <f t="shared" si="36"/>
        <v>0.37114489385443056</v>
      </c>
      <c r="N77" s="48">
        <f t="shared" si="26"/>
        <v>2.7175227227954171</v>
      </c>
      <c r="O77" s="191">
        <f t="shared" si="26"/>
        <v>2.6791009126408802</v>
      </c>
      <c r="P77" s="377">
        <f t="shared" si="38"/>
        <v>-1.4138542368843085E-2</v>
      </c>
    </row>
    <row r="78" spans="1:16" ht="20.100000000000001" customHeight="1" x14ac:dyDescent="0.25">
      <c r="A78" s="45" t="s">
        <v>185</v>
      </c>
      <c r="B78" s="25">
        <v>230.97999999999996</v>
      </c>
      <c r="C78" s="188">
        <v>938.3599999999999</v>
      </c>
      <c r="D78" s="399">
        <f t="shared" si="28"/>
        <v>1.6758015432493986E-3</v>
      </c>
      <c r="E78" s="295">
        <f t="shared" si="29"/>
        <v>6.5159839023894014E-3</v>
      </c>
      <c r="F78" s="377">
        <f t="shared" si="35"/>
        <v>3.0625162351718762</v>
      </c>
      <c r="H78" s="25">
        <v>125.19500000000001</v>
      </c>
      <c r="I78" s="188">
        <v>655.27700000000004</v>
      </c>
      <c r="J78" s="294">
        <f t="shared" si="30"/>
        <v>3.9605495792032737E-3</v>
      </c>
      <c r="K78" s="295">
        <f t="shared" si="31"/>
        <v>1.7319618681189898E-2</v>
      </c>
      <c r="L78" s="377">
        <f t="shared" si="36"/>
        <v>4.2340508806262225</v>
      </c>
      <c r="N78" s="48">
        <f t="shared" si="26"/>
        <v>5.4201662481600152</v>
      </c>
      <c r="O78" s="191">
        <f t="shared" si="26"/>
        <v>6.9832153970757505</v>
      </c>
      <c r="P78" s="377">
        <f t="shared" si="38"/>
        <v>0.28837660642721868</v>
      </c>
    </row>
    <row r="79" spans="1:16" ht="20.100000000000001" customHeight="1" x14ac:dyDescent="0.25">
      <c r="A79" s="45" t="s">
        <v>184</v>
      </c>
      <c r="B79" s="25">
        <v>1178.72</v>
      </c>
      <c r="C79" s="188">
        <v>1645.0300000000002</v>
      </c>
      <c r="D79" s="399">
        <f t="shared" si="28"/>
        <v>8.5518261107408924E-3</v>
      </c>
      <c r="E79" s="295">
        <f t="shared" si="29"/>
        <v>1.142310946646025E-2</v>
      </c>
      <c r="F79" s="377">
        <f t="shared" si="35"/>
        <v>0.39560709922627951</v>
      </c>
      <c r="H79" s="25">
        <v>311.52300000000002</v>
      </c>
      <c r="I79" s="188">
        <v>594.98099999999999</v>
      </c>
      <c r="J79" s="294">
        <f t="shared" si="30"/>
        <v>9.8550444231969431E-3</v>
      </c>
      <c r="K79" s="295">
        <f t="shared" si="31"/>
        <v>1.5725935814248089E-2</v>
      </c>
      <c r="L79" s="377">
        <f t="shared" si="36"/>
        <v>0.90991034369853896</v>
      </c>
      <c r="N79" s="48">
        <f t="shared" si="26"/>
        <v>2.6428922899416318</v>
      </c>
      <c r="O79" s="191">
        <f t="shared" si="26"/>
        <v>3.6168398144714682</v>
      </c>
      <c r="P79" s="377">
        <f t="shared" si="38"/>
        <v>0.368515784103841</v>
      </c>
    </row>
    <row r="80" spans="1:16" ht="20.100000000000001" customHeight="1" x14ac:dyDescent="0.25">
      <c r="A80" s="45" t="s">
        <v>187</v>
      </c>
      <c r="B80" s="25">
        <v>1365.56</v>
      </c>
      <c r="C80" s="188">
        <v>1415.07</v>
      </c>
      <c r="D80" s="399">
        <f t="shared" si="28"/>
        <v>9.9073839960154512E-3</v>
      </c>
      <c r="E80" s="295">
        <f t="shared" si="29"/>
        <v>9.8262642703804207E-3</v>
      </c>
      <c r="F80" s="377">
        <f t="shared" si="35"/>
        <v>3.6256187937549422E-2</v>
      </c>
      <c r="H80" s="25">
        <v>863.46600000000012</v>
      </c>
      <c r="I80" s="188">
        <v>367.32599999999996</v>
      </c>
      <c r="J80" s="294">
        <f t="shared" si="30"/>
        <v>2.7315786596560039E-2</v>
      </c>
      <c r="K80" s="295">
        <f t="shared" si="31"/>
        <v>9.7087891863849324E-3</v>
      </c>
      <c r="L80" s="377">
        <f t="shared" si="36"/>
        <v>-0.574591240419426</v>
      </c>
      <c r="N80" s="48">
        <f t="shared" si="26"/>
        <v>6.32316412314362</v>
      </c>
      <c r="O80" s="191">
        <f t="shared" si="26"/>
        <v>2.5958150480188258</v>
      </c>
      <c r="P80" s="377">
        <f t="shared" si="38"/>
        <v>-0.58947530105729851</v>
      </c>
    </row>
    <row r="81" spans="1:16" ht="20.100000000000001" customHeight="1" x14ac:dyDescent="0.25">
      <c r="A81" s="45" t="s">
        <v>199</v>
      </c>
      <c r="B81" s="25">
        <v>3722.6299999999997</v>
      </c>
      <c r="C81" s="188">
        <v>2954.2200000000007</v>
      </c>
      <c r="D81" s="399">
        <f t="shared" si="28"/>
        <v>2.7008351800790149E-2</v>
      </c>
      <c r="E81" s="295">
        <f t="shared" si="29"/>
        <v>2.0514141655779045E-2</v>
      </c>
      <c r="F81" s="377">
        <f t="shared" si="35"/>
        <v>-0.20641589413935821</v>
      </c>
      <c r="H81" s="25">
        <v>313.72800000000001</v>
      </c>
      <c r="I81" s="188">
        <v>295.17900000000003</v>
      </c>
      <c r="J81" s="294">
        <f t="shared" si="30"/>
        <v>9.9247996995429893E-3</v>
      </c>
      <c r="K81" s="295">
        <f t="shared" si="31"/>
        <v>7.8018726778064131E-3</v>
      </c>
      <c r="L81" s="377">
        <f>(I81-H81)/H81</f>
        <v>-5.9124464504283894E-2</v>
      </c>
      <c r="N81" s="48">
        <f t="shared" si="26"/>
        <v>0.84275901714647994</v>
      </c>
      <c r="O81" s="191">
        <f t="shared" si="26"/>
        <v>0.99917744785425577</v>
      </c>
      <c r="P81" s="377">
        <f>(O81-N81)/N81</f>
        <v>0.18560279691506254</v>
      </c>
    </row>
    <row r="82" spans="1:16" ht="20.100000000000001" customHeight="1" x14ac:dyDescent="0.25">
      <c r="A82" s="45" t="s">
        <v>201</v>
      </c>
      <c r="B82" s="25">
        <v>1084.6799999999998</v>
      </c>
      <c r="C82" s="188">
        <v>1004.3499999999999</v>
      </c>
      <c r="D82" s="399">
        <f t="shared" si="28"/>
        <v>7.8695489563241731E-3</v>
      </c>
      <c r="E82" s="295">
        <f t="shared" si="29"/>
        <v>6.97421931067479E-3</v>
      </c>
      <c r="F82" s="377">
        <f>(C82-B82)/B82</f>
        <v>-7.4058708559206349E-2</v>
      </c>
      <c r="H82" s="25">
        <v>249.34300000000002</v>
      </c>
      <c r="I82" s="188">
        <v>229.93100000000001</v>
      </c>
      <c r="J82" s="294">
        <f t="shared" si="30"/>
        <v>7.8879772652844116E-3</v>
      </c>
      <c r="K82" s="295">
        <f t="shared" si="31"/>
        <v>6.0773035570982565E-3</v>
      </c>
      <c r="L82" s="377">
        <f>(I82-H82)/H82</f>
        <v>-7.7852596623927697E-2</v>
      </c>
      <c r="N82" s="48">
        <f t="shared" si="26"/>
        <v>2.2987701441899921</v>
      </c>
      <c r="O82" s="191">
        <f t="shared" si="26"/>
        <v>2.2893513217503862</v>
      </c>
      <c r="P82" s="377">
        <f>(O82-N82)/N82</f>
        <v>-4.09733111568872E-3</v>
      </c>
    </row>
    <row r="83" spans="1:16" ht="20.100000000000001" customHeight="1" x14ac:dyDescent="0.25">
      <c r="A83" s="45" t="s">
        <v>206</v>
      </c>
      <c r="B83" s="25">
        <v>991.52</v>
      </c>
      <c r="C83" s="188">
        <v>747.46</v>
      </c>
      <c r="D83" s="399">
        <f t="shared" si="28"/>
        <v>7.1936563605621432E-3</v>
      </c>
      <c r="E83" s="295">
        <f t="shared" si="29"/>
        <v>5.1903718484163676E-3</v>
      </c>
      <c r="F83" s="377">
        <f>(C83-B83)/B83</f>
        <v>-0.24614732935291264</v>
      </c>
      <c r="H83" s="25">
        <v>206.74700000000001</v>
      </c>
      <c r="I83" s="188">
        <v>209.05399999999997</v>
      </c>
      <c r="J83" s="294">
        <f t="shared" si="30"/>
        <v>6.5404508474902288E-3</v>
      </c>
      <c r="K83" s="295">
        <f t="shared" si="31"/>
        <v>5.5255038156038928E-3</v>
      </c>
      <c r="L83" s="377">
        <f>(I83-H83)/H83</f>
        <v>1.1158565783300167E-2</v>
      </c>
      <c r="N83" s="48">
        <f t="shared" si="26"/>
        <v>2.0851520897208329</v>
      </c>
      <c r="O83" s="191">
        <f t="shared" si="26"/>
        <v>2.7968586947796532</v>
      </c>
      <c r="P83" s="377">
        <f>(O83-N83)/N83</f>
        <v>0.34132119597765453</v>
      </c>
    </row>
    <row r="84" spans="1:16" ht="20.100000000000001" customHeight="1" x14ac:dyDescent="0.25">
      <c r="A84" s="45" t="s">
        <v>200</v>
      </c>
      <c r="B84" s="25">
        <v>722.42</v>
      </c>
      <c r="C84" s="188">
        <v>647.20999999999992</v>
      </c>
      <c r="D84" s="399">
        <f t="shared" si="28"/>
        <v>5.2412873446801914E-3</v>
      </c>
      <c r="E84" s="295">
        <f t="shared" si="29"/>
        <v>4.4942345597270179E-3</v>
      </c>
      <c r="F84" s="377">
        <f>(C84-B84)/B84</f>
        <v>-0.10410841338833371</v>
      </c>
      <c r="H84" s="25">
        <v>266.07</v>
      </c>
      <c r="I84" s="188">
        <v>204.19200000000004</v>
      </c>
      <c r="J84" s="294">
        <f t="shared" si="30"/>
        <v>8.4171366790895402E-3</v>
      </c>
      <c r="K84" s="295">
        <f t="shared" si="31"/>
        <v>5.3969963507791794E-3</v>
      </c>
      <c r="L84" s="377">
        <f>(I84-H84)/H84</f>
        <v>-0.23256285939790267</v>
      </c>
      <c r="N84" s="48">
        <f t="shared" ref="N84:N85" si="39">(H84/B84)*10</f>
        <v>3.6830375681736389</v>
      </c>
      <c r="O84" s="191">
        <f t="shared" ref="O84:O85" si="40">(I84/C84)*10</f>
        <v>3.1549574326725494</v>
      </c>
      <c r="P84" s="377">
        <f t="shared" ref="P84:P85" si="41">(O84-N84)/N84</f>
        <v>-0.14338168583030672</v>
      </c>
    </row>
    <row r="85" spans="1:16" ht="20.100000000000001" customHeight="1" x14ac:dyDescent="0.25">
      <c r="A85" s="45" t="s">
        <v>209</v>
      </c>
      <c r="B85" s="25">
        <v>7.9099999999999993</v>
      </c>
      <c r="C85" s="188">
        <v>78.94</v>
      </c>
      <c r="D85" s="399">
        <f t="shared" si="28"/>
        <v>5.7388476089283672E-5</v>
      </c>
      <c r="E85" s="295">
        <f t="shared" si="29"/>
        <v>5.4816037475448592E-4</v>
      </c>
      <c r="F85" s="377">
        <f t="shared" si="35"/>
        <v>8.9797724399494321</v>
      </c>
      <c r="H85" s="25">
        <v>16.056000000000001</v>
      </c>
      <c r="I85" s="188">
        <v>199.76600000000002</v>
      </c>
      <c r="J85" s="294">
        <f t="shared" si="30"/>
        <v>5.0793229796467713E-4</v>
      </c>
      <c r="K85" s="295">
        <f t="shared" si="31"/>
        <v>5.2800127968272671E-3</v>
      </c>
      <c r="L85" s="377">
        <f t="shared" si="36"/>
        <v>11.441828599900349</v>
      </c>
      <c r="N85" s="48">
        <f t="shared" si="39"/>
        <v>20.298356510745897</v>
      </c>
      <c r="O85" s="191">
        <f t="shared" si="40"/>
        <v>25.306055231821638</v>
      </c>
      <c r="P85" s="377">
        <f t="shared" si="41"/>
        <v>0.24670463928568198</v>
      </c>
    </row>
    <row r="86" spans="1:16" ht="20.100000000000001" customHeight="1" x14ac:dyDescent="0.25">
      <c r="A86" s="45" t="s">
        <v>202</v>
      </c>
      <c r="B86" s="25">
        <v>912.22</v>
      </c>
      <c r="C86" s="188">
        <v>1043.24</v>
      </c>
      <c r="D86" s="399">
        <f t="shared" si="28"/>
        <v>6.6183205636114236E-3</v>
      </c>
      <c r="E86" s="295">
        <f t="shared" si="29"/>
        <v>7.2442719705962744E-3</v>
      </c>
      <c r="F86" s="377">
        <f t="shared" si="35"/>
        <v>0.1436276336848567</v>
      </c>
      <c r="H86" s="25">
        <v>106.30099999999997</v>
      </c>
      <c r="I86" s="188">
        <v>185.04099999999997</v>
      </c>
      <c r="J86" s="294">
        <f t="shared" si="30"/>
        <v>3.3628370207986506E-3</v>
      </c>
      <c r="K86" s="295">
        <f t="shared" si="31"/>
        <v>4.8908164949877063E-3</v>
      </c>
      <c r="L86" s="377">
        <f t="shared" si="36"/>
        <v>0.74072680407522051</v>
      </c>
      <c r="N86" s="48">
        <f t="shared" ref="N86:O96" si="42">(H86/B86)*10</f>
        <v>1.1653000372717104</v>
      </c>
      <c r="O86" s="191">
        <f t="shared" si="42"/>
        <v>1.7737145814961082</v>
      </c>
      <c r="P86" s="377">
        <f t="shared" si="38"/>
        <v>0.52210977839566919</v>
      </c>
    </row>
    <row r="87" spans="1:16" ht="20.100000000000001" customHeight="1" x14ac:dyDescent="0.25">
      <c r="A87" s="45" t="s">
        <v>204</v>
      </c>
      <c r="B87" s="25">
        <v>131.77999999999997</v>
      </c>
      <c r="C87" s="188">
        <v>283.99</v>
      </c>
      <c r="D87" s="399">
        <f t="shared" si="28"/>
        <v>9.5608765853929221E-4</v>
      </c>
      <c r="E87" s="295">
        <f t="shared" si="29"/>
        <v>1.9720302106223265E-3</v>
      </c>
      <c r="F87" s="377">
        <f t="shared" si="35"/>
        <v>1.1550311124601613</v>
      </c>
      <c r="H87" s="25">
        <v>95.175999999999988</v>
      </c>
      <c r="I87" s="188">
        <v>183.50900000000001</v>
      </c>
      <c r="J87" s="294">
        <f t="shared" si="30"/>
        <v>3.0108971344722287E-3</v>
      </c>
      <c r="K87" s="295">
        <f t="shared" si="31"/>
        <v>4.8503242210034487E-3</v>
      </c>
      <c r="L87" s="377">
        <f t="shared" si="36"/>
        <v>0.92810162225771242</v>
      </c>
      <c r="N87" s="48">
        <f t="shared" ref="N87:N91" si="43">(H87/B87)*10</f>
        <v>7.2223402640764922</v>
      </c>
      <c r="O87" s="191">
        <f t="shared" ref="O87:O91" si="44">(I87/C87)*10</f>
        <v>6.4618120356350586</v>
      </c>
      <c r="P87" s="377">
        <f t="shared" ref="P87:P91" si="45">(O87-N87)/N87</f>
        <v>-0.10530218746744149</v>
      </c>
    </row>
    <row r="88" spans="1:16" ht="20.100000000000001" customHeight="1" x14ac:dyDescent="0.25">
      <c r="A88" s="45" t="s">
        <v>211</v>
      </c>
      <c r="B88" s="25">
        <v>170.24</v>
      </c>
      <c r="C88" s="188">
        <v>422.55999999999995</v>
      </c>
      <c r="D88" s="399">
        <f t="shared" si="28"/>
        <v>1.2351218924702471E-3</v>
      </c>
      <c r="E88" s="295">
        <f t="shared" si="29"/>
        <v>2.9342620719059482E-3</v>
      </c>
      <c r="F88" s="377">
        <f t="shared" si="35"/>
        <v>1.4821428571428568</v>
      </c>
      <c r="H88" s="25">
        <v>53.466999999999999</v>
      </c>
      <c r="I88" s="188">
        <v>166.43199999999999</v>
      </c>
      <c r="J88" s="294">
        <f t="shared" si="30"/>
        <v>1.6914310024462751E-3</v>
      </c>
      <c r="K88" s="295">
        <f t="shared" si="31"/>
        <v>4.3989622348225201E-3</v>
      </c>
      <c r="L88" s="377">
        <f t="shared" si="36"/>
        <v>2.112798548637477</v>
      </c>
      <c r="N88" s="48">
        <f t="shared" si="43"/>
        <v>3.1406837406015038</v>
      </c>
      <c r="O88" s="191">
        <f t="shared" si="44"/>
        <v>3.93865959863688</v>
      </c>
      <c r="P88" s="377">
        <f t="shared" si="45"/>
        <v>0.25407711312013476</v>
      </c>
    </row>
    <row r="89" spans="1:16" ht="20.100000000000001" customHeight="1" x14ac:dyDescent="0.25">
      <c r="A89" s="45" t="s">
        <v>203</v>
      </c>
      <c r="B89" s="25">
        <v>7466.42</v>
      </c>
      <c r="C89" s="188">
        <v>4502.2699999999986</v>
      </c>
      <c r="D89" s="399">
        <f t="shared" si="28"/>
        <v>5.417022321650436E-2</v>
      </c>
      <c r="E89" s="295">
        <f t="shared" si="29"/>
        <v>3.1263820755584981E-2</v>
      </c>
      <c r="F89" s="377">
        <f t="shared" si="35"/>
        <v>-0.39699749009565516</v>
      </c>
      <c r="H89" s="25">
        <v>291.17599999999999</v>
      </c>
      <c r="I89" s="188">
        <v>143.54300000000001</v>
      </c>
      <c r="J89" s="294">
        <f t="shared" si="30"/>
        <v>9.2113661430096427E-3</v>
      </c>
      <c r="K89" s="295">
        <f t="shared" si="31"/>
        <v>3.7939833449885186E-3</v>
      </c>
      <c r="L89" s="377">
        <f t="shared" si="36"/>
        <v>-0.50702324367392915</v>
      </c>
      <c r="N89" s="48">
        <f t="shared" si="43"/>
        <v>0.38998074043517511</v>
      </c>
      <c r="O89" s="191">
        <f t="shared" si="44"/>
        <v>0.31882361564277589</v>
      </c>
      <c r="P89" s="377">
        <f t="shared" si="45"/>
        <v>-0.18246317680456678</v>
      </c>
    </row>
    <row r="90" spans="1:16" ht="20.100000000000001" customHeight="1" x14ac:dyDescent="0.25">
      <c r="A90" s="45" t="s">
        <v>212</v>
      </c>
      <c r="B90" s="25">
        <v>70.509999999999991</v>
      </c>
      <c r="C90" s="188">
        <v>143.33000000000001</v>
      </c>
      <c r="D90" s="399">
        <f t="shared" si="28"/>
        <v>5.1156276220674988E-4</v>
      </c>
      <c r="E90" s="295">
        <f t="shared" si="29"/>
        <v>9.9528536247226341E-4</v>
      </c>
      <c r="F90" s="377">
        <f t="shared" si="35"/>
        <v>1.0327613104524185</v>
      </c>
      <c r="H90" s="25">
        <v>20.527000000000001</v>
      </c>
      <c r="I90" s="188">
        <v>140.035</v>
      </c>
      <c r="J90" s="294">
        <f t="shared" si="30"/>
        <v>6.4937258846044644E-4</v>
      </c>
      <c r="K90" s="295">
        <f t="shared" si="31"/>
        <v>3.7012634382412738E-3</v>
      </c>
      <c r="L90" s="377">
        <f t="shared" si="36"/>
        <v>5.8219905490329804</v>
      </c>
      <c r="N90" s="48">
        <f t="shared" si="43"/>
        <v>2.9112182669124955</v>
      </c>
      <c r="O90" s="191">
        <f t="shared" si="44"/>
        <v>9.7701109328123898</v>
      </c>
      <c r="P90" s="377">
        <f t="shared" si="45"/>
        <v>2.3560214443055556</v>
      </c>
    </row>
    <row r="91" spans="1:16" ht="20.100000000000001" customHeight="1" x14ac:dyDescent="0.25">
      <c r="A91" s="45" t="s">
        <v>213</v>
      </c>
      <c r="B91" s="25">
        <v>168.27</v>
      </c>
      <c r="C91" s="188">
        <v>685.74</v>
      </c>
      <c r="D91" s="399">
        <f t="shared" si="28"/>
        <v>1.2208291873000968E-3</v>
      </c>
      <c r="E91" s="295">
        <f t="shared" si="29"/>
        <v>4.7617873750207904E-3</v>
      </c>
      <c r="F91" s="377">
        <f t="shared" si="35"/>
        <v>3.0752362274915312</v>
      </c>
      <c r="H91" s="25">
        <v>42.676000000000002</v>
      </c>
      <c r="I91" s="188">
        <v>127.271</v>
      </c>
      <c r="J91" s="294">
        <f t="shared" si="30"/>
        <v>1.3500572214711361E-3</v>
      </c>
      <c r="K91" s="295">
        <f t="shared" si="31"/>
        <v>3.3638983043410946E-3</v>
      </c>
      <c r="L91" s="377">
        <f t="shared" si="36"/>
        <v>1.9822616927547099</v>
      </c>
      <c r="N91" s="48">
        <f t="shared" si="43"/>
        <v>2.5361621204017353</v>
      </c>
      <c r="O91" s="191">
        <f t="shared" si="44"/>
        <v>1.8559658179484937</v>
      </c>
      <c r="P91" s="377">
        <f t="shared" si="45"/>
        <v>-0.2681990622687388</v>
      </c>
    </row>
    <row r="92" spans="1:16" ht="20.100000000000001" customHeight="1" x14ac:dyDescent="0.25">
      <c r="A92" s="45" t="s">
        <v>214</v>
      </c>
      <c r="B92" s="25">
        <v>220.5</v>
      </c>
      <c r="C92" s="188">
        <v>539.5</v>
      </c>
      <c r="D92" s="399">
        <f t="shared" si="28"/>
        <v>1.599767253816315E-3</v>
      </c>
      <c r="E92" s="295">
        <f t="shared" si="29"/>
        <v>3.7462949351411852E-3</v>
      </c>
      <c r="F92" s="377">
        <f t="shared" si="35"/>
        <v>1.4467120181405895</v>
      </c>
      <c r="H92" s="25">
        <v>44.311999999999998</v>
      </c>
      <c r="I92" s="188">
        <v>105.377</v>
      </c>
      <c r="J92" s="294">
        <f t="shared" si="30"/>
        <v>1.4018121566648464E-3</v>
      </c>
      <c r="K92" s="295">
        <f t="shared" si="31"/>
        <v>2.7852182478062676E-3</v>
      </c>
      <c r="L92" s="377">
        <f t="shared" si="36"/>
        <v>1.3780691460552446</v>
      </c>
      <c r="N92" s="48">
        <f t="shared" ref="N88:N94" si="46">(H92/B92)*10</f>
        <v>2.0096145124716553</v>
      </c>
      <c r="O92" s="191">
        <f t="shared" ref="O87:O94" si="47">(I92/C92)*10</f>
        <v>1.9532344763670064</v>
      </c>
      <c r="P92" s="377">
        <f t="shared" ref="P88:P94" si="48">(O92-N92)/N92</f>
        <v>-2.8055149758699872E-2</v>
      </c>
    </row>
    <row r="93" spans="1:16" ht="20.100000000000001" customHeight="1" x14ac:dyDescent="0.25">
      <c r="A93" s="45" t="s">
        <v>215</v>
      </c>
      <c r="B93" s="25">
        <v>311.88</v>
      </c>
      <c r="C93" s="188">
        <v>355.09</v>
      </c>
      <c r="D93" s="399">
        <f t="shared" si="28"/>
        <v>2.2627456286631849E-3</v>
      </c>
      <c r="E93" s="295">
        <f t="shared" si="29"/>
        <v>2.4657495245955204E-3</v>
      </c>
      <c r="F93" s="377">
        <f t="shared" si="35"/>
        <v>0.13854687700397583</v>
      </c>
      <c r="H93" s="25">
        <v>70.814999999999998</v>
      </c>
      <c r="I93" s="188">
        <v>102.71099999999998</v>
      </c>
      <c r="J93" s="294">
        <f t="shared" si="30"/>
        <v>2.2402357797937601E-3</v>
      </c>
      <c r="K93" s="295">
        <f t="shared" si="31"/>
        <v>2.7147532331574208E-3</v>
      </c>
      <c r="L93" s="377">
        <f t="shared" si="36"/>
        <v>0.45041304808303306</v>
      </c>
      <c r="N93" s="48">
        <f t="shared" si="46"/>
        <v>2.2705848403232012</v>
      </c>
      <c r="O93" s="191">
        <f t="shared" si="47"/>
        <v>2.8925342870821478</v>
      </c>
      <c r="P93" s="377">
        <f t="shared" si="48"/>
        <v>0.27391596901105736</v>
      </c>
    </row>
    <row r="94" spans="1:16" ht="20.100000000000001" customHeight="1" x14ac:dyDescent="0.25">
      <c r="A94" s="45" t="s">
        <v>210</v>
      </c>
      <c r="B94" s="25">
        <v>73.670000000000016</v>
      </c>
      <c r="C94" s="188">
        <v>103.98</v>
      </c>
      <c r="D94" s="399">
        <f t="shared" si="28"/>
        <v>5.3448913192130588E-4</v>
      </c>
      <c r="E94" s="295">
        <f t="shared" si="29"/>
        <v>7.2203845663759117E-4</v>
      </c>
      <c r="F94" s="377">
        <f t="shared" si="35"/>
        <v>0.41142934708836681</v>
      </c>
      <c r="H94" s="25">
        <v>29.611000000000001</v>
      </c>
      <c r="I94" s="188">
        <v>90.675999999999974</v>
      </c>
      <c r="J94" s="294">
        <f t="shared" si="30"/>
        <v>9.3674534597857847E-4</v>
      </c>
      <c r="K94" s="295">
        <f t="shared" si="31"/>
        <v>2.3966562896844765E-3</v>
      </c>
      <c r="L94" s="377">
        <f t="shared" si="36"/>
        <v>2.0622403836412135</v>
      </c>
      <c r="N94" s="48">
        <f t="shared" si="46"/>
        <v>4.0194108863852307</v>
      </c>
      <c r="O94" s="191">
        <f t="shared" si="47"/>
        <v>8.7205231775341385</v>
      </c>
      <c r="P94" s="377">
        <f t="shared" si="48"/>
        <v>1.1696023183578403</v>
      </c>
    </row>
    <row r="95" spans="1:16" ht="20.100000000000001" customHeight="1" thickBot="1" x14ac:dyDescent="0.3">
      <c r="A95" s="14" t="s">
        <v>17</v>
      </c>
      <c r="B95" s="25">
        <f>B96-SUM(B68:B94)</f>
        <v>2831.5900000000256</v>
      </c>
      <c r="C95" s="188">
        <f>C96-SUM(C68:C94)</f>
        <v>4021.4999999999709</v>
      </c>
      <c r="D95" s="399">
        <f t="shared" si="28"/>
        <v>2.0543695955708756E-2</v>
      </c>
      <c r="E95" s="295">
        <f t="shared" si="29"/>
        <v>2.792534769540346E-2</v>
      </c>
      <c r="F95" s="377">
        <f t="shared" si="35"/>
        <v>0.42022679837121002</v>
      </c>
      <c r="H95" s="25">
        <f>H96-SUM(H68:H94)</f>
        <v>681.4149999999936</v>
      </c>
      <c r="I95" s="188">
        <f>I96-SUM(I68:I94)</f>
        <v>963.98799999999756</v>
      </c>
      <c r="J95" s="294">
        <f t="shared" si="30"/>
        <v>2.1556594844145318E-2</v>
      </c>
      <c r="K95" s="295">
        <f t="shared" si="31"/>
        <v>2.5479155491865035E-2</v>
      </c>
      <c r="L95" s="377">
        <f t="shared" si="36"/>
        <v>0.41468561742844906</v>
      </c>
      <c r="N95" s="48">
        <f t="shared" si="42"/>
        <v>2.4064748074402984</v>
      </c>
      <c r="O95" s="191">
        <f t="shared" si="42"/>
        <v>2.3970856645530385</v>
      </c>
      <c r="P95" s="377">
        <f t="shared" si="38"/>
        <v>-3.9016169453470694E-3</v>
      </c>
    </row>
    <row r="96" spans="1:16" s="2" customFormat="1" ht="26.25" customHeight="1" thickBot="1" x14ac:dyDescent="0.3">
      <c r="A96" s="18" t="s">
        <v>18</v>
      </c>
      <c r="B96" s="23">
        <v>137832.55000000005</v>
      </c>
      <c r="C96" s="193">
        <v>144008.94999999995</v>
      </c>
      <c r="D96" s="341">
        <f>SUM(D68:D95)</f>
        <v>0.99999999999999978</v>
      </c>
      <c r="E96" s="342">
        <f>SUM(E68:E95)</f>
        <v>1</v>
      </c>
      <c r="F96" s="402">
        <f t="shared" si="35"/>
        <v>4.4810895539550741E-2</v>
      </c>
      <c r="H96" s="23">
        <v>31610.511999999995</v>
      </c>
      <c r="I96" s="193">
        <v>37834.377999999997</v>
      </c>
      <c r="J96" s="407">
        <f>SUM(J68:J95)</f>
        <v>0.99999999999999967</v>
      </c>
      <c r="K96" s="341">
        <f>SUM(K68:K95)</f>
        <v>1</v>
      </c>
      <c r="L96" s="402">
        <f t="shared" si="36"/>
        <v>0.19689228697086597</v>
      </c>
      <c r="N96" s="44">
        <f t="shared" si="42"/>
        <v>2.2933996360076039</v>
      </c>
      <c r="O96" s="198">
        <f t="shared" si="42"/>
        <v>2.6272240718372024</v>
      </c>
      <c r="P96" s="402">
        <f t="shared" si="38"/>
        <v>0.14555877248272647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P39:P62 P68:P96</xm:sqref>
        </x14:conditionalFormatting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F39:F62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L39:L62 L68:L96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97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116</v>
      </c>
      <c r="H4" s="458"/>
      <c r="I4" s="176" t="s">
        <v>0</v>
      </c>
      <c r="K4" s="464" t="s">
        <v>19</v>
      </c>
      <c r="L4" s="463"/>
      <c r="M4" s="458" t="s">
        <v>116</v>
      </c>
      <c r="N4" s="458"/>
      <c r="O4" s="176" t="s">
        <v>0</v>
      </c>
      <c r="P4"/>
      <c r="Q4" s="470" t="s">
        <v>22</v>
      </c>
      <c r="R4" s="458"/>
      <c r="S4" s="176" t="s">
        <v>0</v>
      </c>
    </row>
    <row r="5" spans="1:19" x14ac:dyDescent="0.25">
      <c r="A5" s="460"/>
      <c r="B5" s="461"/>
      <c r="C5" s="461"/>
      <c r="D5" s="461"/>
      <c r="E5" s="465" t="s">
        <v>157</v>
      </c>
      <c r="F5" s="466"/>
      <c r="G5" s="467" t="str">
        <f>E5</f>
        <v>jan-junho</v>
      </c>
      <c r="H5" s="467"/>
      <c r="I5" s="177" t="s">
        <v>124</v>
      </c>
      <c r="K5" s="468" t="str">
        <f>E5</f>
        <v>jan-junho</v>
      </c>
      <c r="L5" s="466"/>
      <c r="M5" s="454" t="str">
        <f>E5</f>
        <v>jan-junho</v>
      </c>
      <c r="N5" s="455"/>
      <c r="O5" s="177" t="str">
        <f>I5</f>
        <v>2021/2020</v>
      </c>
      <c r="P5"/>
      <c r="Q5" s="468" t="str">
        <f>E5</f>
        <v>jan-junho</v>
      </c>
      <c r="R5" s="466"/>
      <c r="S5" s="177" t="str">
        <f>O5</f>
        <v>2021/2020</v>
      </c>
    </row>
    <row r="6" spans="1:19" ht="15.75" thickBot="1" x14ac:dyDescent="0.3">
      <c r="A6" s="441"/>
      <c r="B6" s="472"/>
      <c r="C6" s="472"/>
      <c r="D6" s="472"/>
      <c r="E6" s="120">
        <v>2020</v>
      </c>
      <c r="F6" s="192">
        <v>2021</v>
      </c>
      <c r="G6" s="230">
        <f>E6</f>
        <v>2020</v>
      </c>
      <c r="H6" s="185">
        <f>F6</f>
        <v>2021</v>
      </c>
      <c r="I6" s="177" t="s">
        <v>1</v>
      </c>
      <c r="K6" s="229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453521.10000000091</v>
      </c>
      <c r="F7" s="193">
        <v>516259.86000000057</v>
      </c>
      <c r="G7" s="341">
        <f>E7/E15</f>
        <v>0.39824694494482077</v>
      </c>
      <c r="H7" s="342">
        <f>F7/F15</f>
        <v>0.39905830994361624</v>
      </c>
      <c r="I7" s="218">
        <f t="shared" ref="I7:I18" si="0">(F7-E7)/E7</f>
        <v>0.13833702555404706</v>
      </c>
      <c r="J7" s="12"/>
      <c r="K7" s="23">
        <v>92189.915999999997</v>
      </c>
      <c r="L7" s="193">
        <v>106303.87700000004</v>
      </c>
      <c r="M7" s="341">
        <f>K7/K15</f>
        <v>0.38497937157628975</v>
      </c>
      <c r="N7" s="342">
        <f>L7/L15</f>
        <v>0.38110893413709457</v>
      </c>
      <c r="O7" s="218">
        <f t="shared" ref="O7:O18" si="1">(L7-K7)/K7</f>
        <v>0.15309658162612969</v>
      </c>
      <c r="P7" s="52"/>
      <c r="Q7" s="251">
        <f t="shared" ref="Q7:Q18" si="2">(K7/E7)*10</f>
        <v>2.0327591373367153</v>
      </c>
      <c r="R7" s="252">
        <f t="shared" ref="R7:R18" si="3">(L7/F7)*10</f>
        <v>2.0591156748076429</v>
      </c>
      <c r="S7" s="70">
        <f>(R7-Q7)/Q7</f>
        <v>1.2965893000712053E-2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341298.83000000095</v>
      </c>
      <c r="F8" s="241">
        <v>387933.1400000006</v>
      </c>
      <c r="G8" s="343">
        <f>E8/E7</f>
        <v>0.75255336521277683</v>
      </c>
      <c r="H8" s="344">
        <f>F8/F7</f>
        <v>0.7514299872161283</v>
      </c>
      <c r="I8" s="281">
        <f t="shared" si="0"/>
        <v>0.13663776696802482</v>
      </c>
      <c r="J8" s="5"/>
      <c r="K8" s="240">
        <v>80185.831999999995</v>
      </c>
      <c r="L8" s="241">
        <v>92637.469000000041</v>
      </c>
      <c r="M8" s="348">
        <f>K8/K7</f>
        <v>0.86978961994064508</v>
      </c>
      <c r="N8" s="344">
        <f>L8/L7</f>
        <v>0.87144017334381896</v>
      </c>
      <c r="O8" s="282">
        <f t="shared" si="1"/>
        <v>0.15528475155062363</v>
      </c>
      <c r="P8" s="57"/>
      <c r="Q8" s="253">
        <f t="shared" si="2"/>
        <v>2.3494317868010204</v>
      </c>
      <c r="R8" s="254">
        <f t="shared" si="3"/>
        <v>2.3879751289100977</v>
      </c>
      <c r="S8" s="242">
        <f t="shared" ref="S8:S18" si="4">(R8-Q8)/Q8</f>
        <v>1.6405388879818378E-2</v>
      </c>
    </row>
    <row r="9" spans="1:19" ht="24" customHeight="1" x14ac:dyDescent="0.25">
      <c r="A9" s="14"/>
      <c r="B9" s="1" t="s">
        <v>39</v>
      </c>
      <c r="D9" s="1"/>
      <c r="E9" s="25">
        <v>80086.039999999994</v>
      </c>
      <c r="F9" s="188">
        <v>91806.139999999956</v>
      </c>
      <c r="G9" s="345">
        <f>E9/E7</f>
        <v>0.17658724147564431</v>
      </c>
      <c r="H9" s="295">
        <f>F9/F7</f>
        <v>0.17782932029617771</v>
      </c>
      <c r="I9" s="242">
        <f t="shared" si="0"/>
        <v>0.14634385718160073</v>
      </c>
      <c r="J9" s="1"/>
      <c r="K9" s="25">
        <v>10065.708000000001</v>
      </c>
      <c r="L9" s="188">
        <v>11097.899999999992</v>
      </c>
      <c r="M9" s="345">
        <f>K9/K7</f>
        <v>0.10918447956932731</v>
      </c>
      <c r="N9" s="295">
        <f>L9/L7</f>
        <v>0.10439788569517543</v>
      </c>
      <c r="O9" s="242">
        <f t="shared" si="1"/>
        <v>0.10254539472037057</v>
      </c>
      <c r="P9" s="8"/>
      <c r="Q9" s="253">
        <f t="shared" si="2"/>
        <v>1.2568617451930451</v>
      </c>
      <c r="R9" s="254">
        <f t="shared" si="3"/>
        <v>1.2088407158824015</v>
      </c>
      <c r="S9" s="242">
        <f t="shared" si="4"/>
        <v>-3.8207089597804465E-2</v>
      </c>
    </row>
    <row r="10" spans="1:19" ht="24" customHeight="1" thickBot="1" x14ac:dyDescent="0.3">
      <c r="A10" s="14"/>
      <c r="B10" s="1" t="s">
        <v>38</v>
      </c>
      <c r="D10" s="1"/>
      <c r="E10" s="25">
        <v>32136.230000000007</v>
      </c>
      <c r="F10" s="188">
        <v>36520.579999999994</v>
      </c>
      <c r="G10" s="345">
        <f>E10/E7</f>
        <v>7.0859393311578978E-2</v>
      </c>
      <c r="H10" s="295">
        <f>F10/F7</f>
        <v>7.074069248769399E-2</v>
      </c>
      <c r="I10" s="250">
        <f t="shared" si="0"/>
        <v>0.13643012886079003</v>
      </c>
      <c r="J10" s="1"/>
      <c r="K10" s="25">
        <v>1938.3760000000009</v>
      </c>
      <c r="L10" s="188">
        <v>2568.5080000000016</v>
      </c>
      <c r="M10" s="345">
        <f>K10/K7</f>
        <v>2.1025900490027574E-2</v>
      </c>
      <c r="N10" s="295">
        <f>L10/L7</f>
        <v>2.4161940961005598E-2</v>
      </c>
      <c r="O10" s="284">
        <f t="shared" si="1"/>
        <v>0.32508244014577176</v>
      </c>
      <c r="P10" s="8"/>
      <c r="Q10" s="253">
        <f t="shared" si="2"/>
        <v>0.60317467232466304</v>
      </c>
      <c r="R10" s="254">
        <f t="shared" si="3"/>
        <v>0.70330427391897987</v>
      </c>
      <c r="S10" s="242">
        <f t="shared" si="4"/>
        <v>0.16600432045399507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685272.57000000065</v>
      </c>
      <c r="F11" s="193">
        <v>777435.44000000192</v>
      </c>
      <c r="G11" s="341">
        <f>E11/E15</f>
        <v>0.6017530550551794</v>
      </c>
      <c r="H11" s="342">
        <f>F11/F15</f>
        <v>0.60094169005638387</v>
      </c>
      <c r="I11" s="218">
        <f t="shared" si="0"/>
        <v>0.13449082020020325</v>
      </c>
      <c r="J11" s="12"/>
      <c r="K11" s="23">
        <v>147277.24199999977</v>
      </c>
      <c r="L11" s="193">
        <v>172629.17200000017</v>
      </c>
      <c r="M11" s="341">
        <f>K11/K15</f>
        <v>0.61502062842371019</v>
      </c>
      <c r="N11" s="342">
        <f>L11/L15</f>
        <v>0.61889106586290554</v>
      </c>
      <c r="O11" s="218">
        <f t="shared" si="1"/>
        <v>0.17213745759850962</v>
      </c>
      <c r="P11" s="8"/>
      <c r="Q11" s="255">
        <f t="shared" si="2"/>
        <v>2.149177545513016</v>
      </c>
      <c r="R11" s="256">
        <f t="shared" si="3"/>
        <v>2.2204952735367938</v>
      </c>
      <c r="S11" s="72">
        <f t="shared" si="4"/>
        <v>3.3183730293791992E-2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521059.37000000046</v>
      </c>
      <c r="F12" s="189">
        <v>615661.70000000182</v>
      </c>
      <c r="G12" s="345">
        <f>E12/E11</f>
        <v>0.76036805325507184</v>
      </c>
      <c r="H12" s="295">
        <f>F12/F11</f>
        <v>0.7919136024979776</v>
      </c>
      <c r="I12" s="281">
        <f t="shared" si="0"/>
        <v>0.18155767931013556</v>
      </c>
      <c r="J12" s="5"/>
      <c r="K12" s="37">
        <v>132342.21099999975</v>
      </c>
      <c r="L12" s="189">
        <v>156717.10400000017</v>
      </c>
      <c r="M12" s="345">
        <f>K12/K11</f>
        <v>0.89859240438519317</v>
      </c>
      <c r="N12" s="295">
        <f>L12/L11</f>
        <v>0.90782515020114918</v>
      </c>
      <c r="O12" s="281">
        <f t="shared" si="1"/>
        <v>0.18418079020910769</v>
      </c>
      <c r="P12" s="57"/>
      <c r="Q12" s="253">
        <f t="shared" si="2"/>
        <v>2.539868172795734</v>
      </c>
      <c r="R12" s="254">
        <f t="shared" si="3"/>
        <v>2.5455067937472755</v>
      </c>
      <c r="S12" s="242">
        <f t="shared" si="4"/>
        <v>2.2200447298549738E-3</v>
      </c>
    </row>
    <row r="13" spans="1:19" ht="24" customHeight="1" x14ac:dyDescent="0.25">
      <c r="A13" s="14"/>
      <c r="B13" s="5" t="s">
        <v>39</v>
      </c>
      <c r="D13" s="5"/>
      <c r="E13" s="217">
        <v>79875.490000000063</v>
      </c>
      <c r="F13" s="215">
        <v>76727.100000000064</v>
      </c>
      <c r="G13" s="345">
        <f>E13/E11</f>
        <v>0.11656017400492184</v>
      </c>
      <c r="H13" s="295">
        <f>F13/F11</f>
        <v>9.8692567964228484E-2</v>
      </c>
      <c r="I13" s="242">
        <f t="shared" si="0"/>
        <v>-3.9416221421615029E-2</v>
      </c>
      <c r="J13" s="243"/>
      <c r="K13" s="217">
        <v>8529.9419999999991</v>
      </c>
      <c r="L13" s="215">
        <v>8741.3159999999934</v>
      </c>
      <c r="M13" s="345">
        <f>K13/K11</f>
        <v>5.7917583763552639E-2</v>
      </c>
      <c r="N13" s="295">
        <f>L13/L11</f>
        <v>5.0636377958181857E-2</v>
      </c>
      <c r="O13" s="242">
        <f t="shared" si="1"/>
        <v>2.4780238833979687E-2</v>
      </c>
      <c r="P13" s="244"/>
      <c r="Q13" s="253">
        <f t="shared" si="2"/>
        <v>1.0679048103492064</v>
      </c>
      <c r="R13" s="254">
        <f t="shared" si="3"/>
        <v>1.1392736073694933</v>
      </c>
      <c r="S13" s="242">
        <f t="shared" si="4"/>
        <v>6.6830672854586437E-2</v>
      </c>
    </row>
    <row r="14" spans="1:19" ht="24" customHeight="1" thickBot="1" x14ac:dyDescent="0.3">
      <c r="A14" s="14"/>
      <c r="B14" s="1" t="s">
        <v>38</v>
      </c>
      <c r="D14" s="1"/>
      <c r="E14" s="217">
        <v>84337.710000000065</v>
      </c>
      <c r="F14" s="215">
        <v>85046.64</v>
      </c>
      <c r="G14" s="345">
        <f>E14/E11</f>
        <v>0.12307177274000619</v>
      </c>
      <c r="H14" s="295">
        <f>F14/F11</f>
        <v>0.10939382953779389</v>
      </c>
      <c r="I14" s="250">
        <f t="shared" si="0"/>
        <v>8.4058483447076553E-3</v>
      </c>
      <c r="J14" s="243"/>
      <c r="K14" s="217">
        <v>6405.0890000000009</v>
      </c>
      <c r="L14" s="215">
        <v>7170.751999999994</v>
      </c>
      <c r="M14" s="345">
        <f>K14/K11</f>
        <v>4.3490011851254055E-2</v>
      </c>
      <c r="N14" s="295">
        <f>L14/L11</f>
        <v>4.1538471840668896E-2</v>
      </c>
      <c r="O14" s="284">
        <f t="shared" si="1"/>
        <v>0.11953979093811079</v>
      </c>
      <c r="P14" s="244"/>
      <c r="Q14" s="253">
        <f t="shared" si="2"/>
        <v>0.75945730563469116</v>
      </c>
      <c r="R14" s="254">
        <f t="shared" si="3"/>
        <v>0.84315523811405058</v>
      </c>
      <c r="S14" s="242">
        <f t="shared" si="4"/>
        <v>0.11020755460296962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1138793.6700000013</v>
      </c>
      <c r="F15" s="193">
        <v>1293695.3000000024</v>
      </c>
      <c r="G15" s="341">
        <f>G7+G11</f>
        <v>1.0000000000000002</v>
      </c>
      <c r="H15" s="342">
        <f>H7+H11</f>
        <v>1</v>
      </c>
      <c r="I15" s="218">
        <f t="shared" si="0"/>
        <v>0.13602255973200209</v>
      </c>
      <c r="J15" s="12"/>
      <c r="K15" s="23">
        <v>239467.15799999976</v>
      </c>
      <c r="L15" s="193">
        <v>278933.04900000017</v>
      </c>
      <c r="M15" s="341">
        <f>M7+M11</f>
        <v>1</v>
      </c>
      <c r="N15" s="342">
        <f>N7+N11</f>
        <v>1</v>
      </c>
      <c r="O15" s="218">
        <f t="shared" si="1"/>
        <v>0.1648071131324006</v>
      </c>
      <c r="P15" s="8"/>
      <c r="Q15" s="255">
        <f t="shared" si="2"/>
        <v>2.1028142701214652</v>
      </c>
      <c r="R15" s="256">
        <f t="shared" si="3"/>
        <v>2.1560954036085596</v>
      </c>
      <c r="S15" s="72">
        <f t="shared" si="4"/>
        <v>2.5338012131721321E-2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862358.20000000135</v>
      </c>
      <c r="F16" s="241">
        <f t="shared" ref="F16:F17" si="5">F8+F12</f>
        <v>1003594.8400000024</v>
      </c>
      <c r="G16" s="343">
        <f>E16/E15</f>
        <v>0.75725587761653113</v>
      </c>
      <c r="H16" s="344">
        <f>F16/F15</f>
        <v>0.77575827940319531</v>
      </c>
      <c r="I16" s="282">
        <f t="shared" si="0"/>
        <v>0.1637795523948179</v>
      </c>
      <c r="J16" s="5"/>
      <c r="K16" s="240">
        <f t="shared" ref="K16:L18" si="6">K8+K12</f>
        <v>212528.04299999974</v>
      </c>
      <c r="L16" s="241">
        <f t="shared" si="6"/>
        <v>249354.57300000021</v>
      </c>
      <c r="M16" s="348">
        <f>K16/K15</f>
        <v>0.8875039265300837</v>
      </c>
      <c r="N16" s="344">
        <f>L16/L15</f>
        <v>0.89395851045244934</v>
      </c>
      <c r="O16" s="282">
        <f t="shared" si="1"/>
        <v>0.17327845059957808</v>
      </c>
      <c r="P16" s="57"/>
      <c r="Q16" s="253">
        <f t="shared" si="2"/>
        <v>2.4644984300027462</v>
      </c>
      <c r="R16" s="254">
        <f t="shared" si="3"/>
        <v>2.4846139404224079</v>
      </c>
      <c r="S16" s="242">
        <f t="shared" si="4"/>
        <v>8.1621112737488496E-3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159961.53000000006</v>
      </c>
      <c r="F17" s="215">
        <f t="shared" si="5"/>
        <v>168533.24000000002</v>
      </c>
      <c r="G17" s="346">
        <f>E17/E15</f>
        <v>0.14046577023913373</v>
      </c>
      <c r="H17" s="295">
        <f>F17/F15</f>
        <v>0.13027274660424268</v>
      </c>
      <c r="I17" s="242">
        <f t="shared" si="0"/>
        <v>5.3586071601090336E-2</v>
      </c>
      <c r="J17" s="243"/>
      <c r="K17" s="217">
        <f t="shared" si="6"/>
        <v>18595.650000000001</v>
      </c>
      <c r="L17" s="215">
        <f t="shared" si="6"/>
        <v>19839.215999999986</v>
      </c>
      <c r="M17" s="345">
        <f>K17/K15</f>
        <v>7.76542810935269E-2</v>
      </c>
      <c r="N17" s="295">
        <f>L17/L15</f>
        <v>7.1125368869430647E-2</v>
      </c>
      <c r="O17" s="242">
        <f t="shared" si="1"/>
        <v>6.6874026990182342E-2</v>
      </c>
      <c r="P17" s="244"/>
      <c r="Q17" s="253">
        <f t="shared" si="2"/>
        <v>1.1625076354295931</v>
      </c>
      <c r="R17" s="254">
        <f t="shared" si="3"/>
        <v>1.1771693227994657</v>
      </c>
      <c r="S17" s="242">
        <f t="shared" si="4"/>
        <v>1.2612121351318721E-2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116473.94000000008</v>
      </c>
      <c r="F18" s="249">
        <f>F10+F14</f>
        <v>121567.22</v>
      </c>
      <c r="G18" s="347">
        <f>E18/E15</f>
        <v>0.10227835214433528</v>
      </c>
      <c r="H18" s="301">
        <f>F18/F15</f>
        <v>9.3968973992562072E-2</v>
      </c>
      <c r="I18" s="283">
        <f t="shared" si="0"/>
        <v>4.3728923396941177E-2</v>
      </c>
      <c r="J18" s="243"/>
      <c r="K18" s="248">
        <f t="shared" si="6"/>
        <v>8343.465000000002</v>
      </c>
      <c r="L18" s="249">
        <f t="shared" si="6"/>
        <v>9739.2599999999948</v>
      </c>
      <c r="M18" s="347">
        <f>K18/K15</f>
        <v>3.4841792376389291E-2</v>
      </c>
      <c r="N18" s="301">
        <f>L18/L15</f>
        <v>3.4916120678120104E-2</v>
      </c>
      <c r="O18" s="283">
        <f t="shared" si="1"/>
        <v>0.16729200637864394</v>
      </c>
      <c r="P18" s="244"/>
      <c r="Q18" s="257">
        <f t="shared" si="2"/>
        <v>0.71633749145946268</v>
      </c>
      <c r="R18" s="258">
        <f t="shared" si="3"/>
        <v>0.8011419525757022</v>
      </c>
      <c r="S18" s="250">
        <f t="shared" si="4"/>
        <v>0.11838618266853421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106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157</v>
      </c>
      <c r="C5" s="467"/>
      <c r="D5" s="465" t="str">
        <f>B5</f>
        <v>jan-junho</v>
      </c>
      <c r="E5" s="467"/>
      <c r="F5" s="177" t="s">
        <v>124</v>
      </c>
      <c r="H5" s="468" t="str">
        <f>B5</f>
        <v>jan-junho</v>
      </c>
      <c r="I5" s="467"/>
      <c r="J5" s="465" t="str">
        <f>B5</f>
        <v>jan-junho</v>
      </c>
      <c r="K5" s="466"/>
      <c r="L5" s="177" t="str">
        <f>F5</f>
        <v>2021/2020</v>
      </c>
      <c r="N5" s="468" t="str">
        <f>B5</f>
        <v>jan-junho</v>
      </c>
      <c r="O5" s="466"/>
      <c r="P5" s="177" t="str">
        <f>F5</f>
        <v>2021/2020</v>
      </c>
    </row>
    <row r="6" spans="1:16" ht="19.5" customHeight="1" thickBot="1" x14ac:dyDescent="0.3">
      <c r="A6" s="477"/>
      <c r="B6" s="120"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165</v>
      </c>
      <c r="B7" s="46">
        <v>117309.51000000001</v>
      </c>
      <c r="C7" s="195">
        <v>131863.34</v>
      </c>
      <c r="D7" s="345">
        <f>B7/$B$33</f>
        <v>0.10301208470890079</v>
      </c>
      <c r="E7" s="344">
        <f>C7/$C$33</f>
        <v>0.10192766411070682</v>
      </c>
      <c r="F7" s="67">
        <f>(C7-B7)/B7</f>
        <v>0.12406351369125987</v>
      </c>
      <c r="H7" s="46">
        <v>31628.936000000002</v>
      </c>
      <c r="I7" s="195">
        <v>35145.474000000002</v>
      </c>
      <c r="J7" s="345">
        <f>H7/$H$33</f>
        <v>0.13208047510214321</v>
      </c>
      <c r="K7" s="344">
        <f>I7/$I$33</f>
        <v>0.12599967671812179</v>
      </c>
      <c r="L7" s="67">
        <f>(I7-H7)/H7</f>
        <v>0.11118104004510301</v>
      </c>
      <c r="N7" s="40">
        <f t="shared" ref="N7:N33" si="0">(H7/B7)*10</f>
        <v>2.6961953894445556</v>
      </c>
      <c r="O7" s="200">
        <f t="shared" ref="O7:O33" si="1">(I7/C7)*10</f>
        <v>2.6652952973889485</v>
      </c>
      <c r="P7" s="76">
        <f>(O7-N7)/N7</f>
        <v>-1.1460627882007026E-2</v>
      </c>
    </row>
    <row r="8" spans="1:16" ht="20.100000000000001" customHeight="1" x14ac:dyDescent="0.25">
      <c r="A8" s="14" t="s">
        <v>167</v>
      </c>
      <c r="B8" s="25">
        <v>76755.539999999964</v>
      </c>
      <c r="C8" s="188">
        <v>112552.75999999994</v>
      </c>
      <c r="D8" s="345">
        <f t="shared" ref="D8:D32" si="2">B8/$B$33</f>
        <v>6.7400743455133513E-2</v>
      </c>
      <c r="E8" s="295">
        <f t="shared" ref="E8:E32" si="3">C8/$C$33</f>
        <v>8.7000980833740388E-2</v>
      </c>
      <c r="F8" s="67">
        <f t="shared" ref="F8:F33" si="4">(C8-B8)/B8</f>
        <v>0.46637962549673923</v>
      </c>
      <c r="H8" s="25">
        <v>20592.188999999998</v>
      </c>
      <c r="I8" s="188">
        <v>29381.407000000007</v>
      </c>
      <c r="J8" s="345">
        <f t="shared" ref="J8:J32" si="5">H8/$H$33</f>
        <v>8.5991704131720623E-2</v>
      </c>
      <c r="K8" s="295">
        <f t="shared" ref="K8:K32" si="6">I8/$I$33</f>
        <v>0.10533497950613957</v>
      </c>
      <c r="L8" s="67">
        <f t="shared" ref="L8:L33" si="7">(I8-H8)/H8</f>
        <v>0.4268229084338731</v>
      </c>
      <c r="N8" s="40">
        <f t="shared" si="0"/>
        <v>2.6828277151069497</v>
      </c>
      <c r="O8" s="201">
        <f t="shared" si="1"/>
        <v>2.6104563761919319</v>
      </c>
      <c r="P8" s="67">
        <f t="shared" ref="P8:P71" si="8">(O8-N8)/N8</f>
        <v>-2.69757683311143E-2</v>
      </c>
    </row>
    <row r="9" spans="1:16" ht="20.100000000000001" customHeight="1" x14ac:dyDescent="0.25">
      <c r="A9" s="14" t="s">
        <v>166</v>
      </c>
      <c r="B9" s="25">
        <v>79578.180000000022</v>
      </c>
      <c r="C9" s="188">
        <v>86256.510000000024</v>
      </c>
      <c r="D9" s="345">
        <f t="shared" si="2"/>
        <v>6.9879366294686218E-2</v>
      </c>
      <c r="E9" s="295">
        <f t="shared" si="3"/>
        <v>6.6674517562211197E-2</v>
      </c>
      <c r="F9" s="67">
        <f t="shared" si="4"/>
        <v>8.3921622736282731E-2</v>
      </c>
      <c r="H9" s="25">
        <v>17715.767000000003</v>
      </c>
      <c r="I9" s="188">
        <v>20612.62200000001</v>
      </c>
      <c r="J9" s="345">
        <f t="shared" si="5"/>
        <v>7.3979944256072058E-2</v>
      </c>
      <c r="K9" s="295">
        <f t="shared" si="6"/>
        <v>7.389809875128861E-2</v>
      </c>
      <c r="L9" s="67">
        <f t="shared" si="7"/>
        <v>0.16351846352461094</v>
      </c>
      <c r="N9" s="40">
        <f t="shared" si="0"/>
        <v>2.2262091191329079</v>
      </c>
      <c r="O9" s="201">
        <f t="shared" si="1"/>
        <v>2.3896888478330509</v>
      </c>
      <c r="P9" s="67">
        <f t="shared" si="8"/>
        <v>7.3434129478284232E-2</v>
      </c>
    </row>
    <row r="10" spans="1:16" ht="20.100000000000001" customHeight="1" x14ac:dyDescent="0.25">
      <c r="A10" s="14" t="s">
        <v>169</v>
      </c>
      <c r="B10" s="25">
        <v>60636.090000000011</v>
      </c>
      <c r="C10" s="188">
        <v>64011.739999999991</v>
      </c>
      <c r="D10" s="345">
        <f t="shared" si="2"/>
        <v>5.3245896598634955E-2</v>
      </c>
      <c r="E10" s="295">
        <f t="shared" si="3"/>
        <v>4.9479765443995995E-2</v>
      </c>
      <c r="F10" s="67">
        <f t="shared" si="4"/>
        <v>5.5670641032427699E-2</v>
      </c>
      <c r="H10" s="25">
        <v>18832.808999999997</v>
      </c>
      <c r="I10" s="188">
        <v>19938.171000000002</v>
      </c>
      <c r="J10" s="345">
        <f t="shared" si="5"/>
        <v>7.8644642368871295E-2</v>
      </c>
      <c r="K10" s="295">
        <f t="shared" si="6"/>
        <v>7.1480131420353907E-2</v>
      </c>
      <c r="L10" s="67">
        <f t="shared" si="7"/>
        <v>5.8693421677032079E-2</v>
      </c>
      <c r="N10" s="40">
        <f t="shared" si="0"/>
        <v>3.1058745707383166</v>
      </c>
      <c r="O10" s="201">
        <f t="shared" si="1"/>
        <v>3.1147678535218706</v>
      </c>
      <c r="P10" s="67">
        <f t="shared" si="8"/>
        <v>2.8633747374543425E-3</v>
      </c>
    </row>
    <row r="11" spans="1:16" ht="20.100000000000001" customHeight="1" x14ac:dyDescent="0.25">
      <c r="A11" s="14" t="s">
        <v>168</v>
      </c>
      <c r="B11" s="25">
        <v>91269.350000000035</v>
      </c>
      <c r="C11" s="188">
        <v>98283.530000000042</v>
      </c>
      <c r="D11" s="345">
        <f t="shared" si="2"/>
        <v>8.0145642186437549E-2</v>
      </c>
      <c r="E11" s="295">
        <f t="shared" si="3"/>
        <v>7.597115796895923E-2</v>
      </c>
      <c r="F11" s="67">
        <f t="shared" si="4"/>
        <v>7.6851429313345668E-2</v>
      </c>
      <c r="H11" s="25">
        <v>17782.473000000002</v>
      </c>
      <c r="I11" s="188">
        <v>19000.192000000006</v>
      </c>
      <c r="J11" s="345">
        <f t="shared" si="5"/>
        <v>7.4258504374950657E-2</v>
      </c>
      <c r="K11" s="295">
        <f t="shared" si="6"/>
        <v>6.8117392571864152E-2</v>
      </c>
      <c r="L11" s="67">
        <f t="shared" si="7"/>
        <v>6.8478608121604029E-2</v>
      </c>
      <c r="N11" s="40">
        <f t="shared" si="0"/>
        <v>1.948351007211073</v>
      </c>
      <c r="O11" s="201">
        <f t="shared" si="1"/>
        <v>1.9332020329347144</v>
      </c>
      <c r="P11" s="67">
        <f t="shared" si="8"/>
        <v>-7.7752798239590967E-3</v>
      </c>
    </row>
    <row r="12" spans="1:16" ht="20.100000000000001" customHeight="1" x14ac:dyDescent="0.25">
      <c r="A12" s="14" t="s">
        <v>164</v>
      </c>
      <c r="B12" s="25">
        <v>95600.610000000044</v>
      </c>
      <c r="C12" s="188">
        <v>108440.00999999998</v>
      </c>
      <c r="D12" s="345">
        <f t="shared" si="2"/>
        <v>8.3949017735583345E-2</v>
      </c>
      <c r="E12" s="295">
        <f t="shared" si="3"/>
        <v>8.3821909223910807E-2</v>
      </c>
      <c r="F12" s="67">
        <f t="shared" si="4"/>
        <v>0.13430249032929736</v>
      </c>
      <c r="H12" s="25">
        <v>15178.853999999999</v>
      </c>
      <c r="I12" s="188">
        <v>17274.246999999999</v>
      </c>
      <c r="J12" s="345">
        <f t="shared" si="5"/>
        <v>6.3385952907997506E-2</v>
      </c>
      <c r="K12" s="295">
        <f t="shared" si="6"/>
        <v>6.1929724935534655E-2</v>
      </c>
      <c r="L12" s="67">
        <f t="shared" si="7"/>
        <v>0.13804685123132485</v>
      </c>
      <c r="N12" s="40">
        <f t="shared" si="0"/>
        <v>1.5877361033574988</v>
      </c>
      <c r="O12" s="201">
        <f t="shared" si="1"/>
        <v>1.592977259961522</v>
      </c>
      <c r="P12" s="67">
        <f t="shared" si="8"/>
        <v>3.3010250210598262E-3</v>
      </c>
    </row>
    <row r="13" spans="1:16" ht="20.100000000000001" customHeight="1" x14ac:dyDescent="0.25">
      <c r="A13" s="14" t="s">
        <v>172</v>
      </c>
      <c r="B13" s="25">
        <v>53500.88</v>
      </c>
      <c r="C13" s="188">
        <v>50704.009999999987</v>
      </c>
      <c r="D13" s="345">
        <f t="shared" si="2"/>
        <v>4.6980310313807769E-2</v>
      </c>
      <c r="E13" s="295">
        <f t="shared" si="3"/>
        <v>3.9193162408489871E-2</v>
      </c>
      <c r="F13" s="67">
        <f t="shared" si="4"/>
        <v>-5.2277084040486997E-2</v>
      </c>
      <c r="H13" s="25">
        <v>14578.792000000001</v>
      </c>
      <c r="I13" s="188">
        <v>15052.544000000005</v>
      </c>
      <c r="J13" s="345">
        <f t="shared" si="5"/>
        <v>6.0880131211980222E-2</v>
      </c>
      <c r="K13" s="295">
        <f t="shared" si="6"/>
        <v>5.3964720401417955E-2</v>
      </c>
      <c r="L13" s="67">
        <f t="shared" si="7"/>
        <v>3.2495970859588642E-2</v>
      </c>
      <c r="N13" s="40">
        <f t="shared" si="0"/>
        <v>2.7249630286455107</v>
      </c>
      <c r="O13" s="201">
        <f t="shared" si="1"/>
        <v>2.9687087865437087</v>
      </c>
      <c r="P13" s="67">
        <f t="shared" si="8"/>
        <v>8.9449198149068487E-2</v>
      </c>
    </row>
    <row r="14" spans="1:16" ht="20.100000000000001" customHeight="1" x14ac:dyDescent="0.25">
      <c r="A14" s="14" t="s">
        <v>173</v>
      </c>
      <c r="B14" s="25">
        <v>60903.339999999982</v>
      </c>
      <c r="C14" s="188">
        <v>69749.190000000031</v>
      </c>
      <c r="D14" s="345">
        <f t="shared" si="2"/>
        <v>5.3480574755916922E-2</v>
      </c>
      <c r="E14" s="295">
        <f t="shared" si="3"/>
        <v>5.3914696915108279E-2</v>
      </c>
      <c r="F14" s="67">
        <f t="shared" si="4"/>
        <v>0.14524408677750764</v>
      </c>
      <c r="H14" s="25">
        <v>13466.997999999996</v>
      </c>
      <c r="I14" s="188">
        <v>14744.810999999998</v>
      </c>
      <c r="J14" s="345">
        <f t="shared" si="5"/>
        <v>5.6237348421698787E-2</v>
      </c>
      <c r="K14" s="295">
        <f t="shared" si="6"/>
        <v>5.286146999382639E-2</v>
      </c>
      <c r="L14" s="67">
        <f t="shared" si="7"/>
        <v>9.4884769419287238E-2</v>
      </c>
      <c r="N14" s="40">
        <f t="shared" si="0"/>
        <v>2.2112084493231405</v>
      </c>
      <c r="O14" s="201">
        <f t="shared" si="1"/>
        <v>2.1139759472475581</v>
      </c>
      <c r="P14" s="67">
        <f t="shared" si="8"/>
        <v>-4.3972562652492428E-2</v>
      </c>
    </row>
    <row r="15" spans="1:16" ht="20.100000000000001" customHeight="1" x14ac:dyDescent="0.25">
      <c r="A15" s="14" t="s">
        <v>174</v>
      </c>
      <c r="B15" s="25">
        <v>48816.069999999971</v>
      </c>
      <c r="C15" s="188">
        <v>66078.069999999992</v>
      </c>
      <c r="D15" s="345">
        <f t="shared" si="2"/>
        <v>4.2866474661735675E-2</v>
      </c>
      <c r="E15" s="295">
        <f t="shared" si="3"/>
        <v>5.1076996260247712E-2</v>
      </c>
      <c r="F15" s="67">
        <f t="shared" si="4"/>
        <v>0.35361306225593403</v>
      </c>
      <c r="H15" s="25">
        <v>10230.364999999996</v>
      </c>
      <c r="I15" s="188">
        <v>14367.92</v>
      </c>
      <c r="J15" s="345">
        <f t="shared" si="5"/>
        <v>4.2721369750418951E-2</v>
      </c>
      <c r="K15" s="295">
        <f t="shared" si="6"/>
        <v>5.1510281953000156E-2</v>
      </c>
      <c r="L15" s="67">
        <f t="shared" si="7"/>
        <v>0.40443864906090893</v>
      </c>
      <c r="N15" s="40">
        <f t="shared" si="0"/>
        <v>2.0956961508781848</v>
      </c>
      <c r="O15" s="201">
        <f t="shared" si="1"/>
        <v>2.1743855412241917</v>
      </c>
      <c r="P15" s="67">
        <f t="shared" si="8"/>
        <v>3.7548091269353476E-2</v>
      </c>
    </row>
    <row r="16" spans="1:16" ht="20.100000000000001" customHeight="1" x14ac:dyDescent="0.25">
      <c r="A16" s="14" t="s">
        <v>175</v>
      </c>
      <c r="B16" s="25">
        <v>105283.47000000002</v>
      </c>
      <c r="C16" s="188">
        <v>93455.460000000021</v>
      </c>
      <c r="D16" s="345">
        <f t="shared" si="2"/>
        <v>9.2451752036872517E-2</v>
      </c>
      <c r="E16" s="295">
        <f t="shared" si="3"/>
        <v>7.2239158633412431E-2</v>
      </c>
      <c r="F16" s="67">
        <f t="shared" si="4"/>
        <v>-0.1123444164596778</v>
      </c>
      <c r="H16" s="25">
        <v>12253.196000000004</v>
      </c>
      <c r="I16" s="188">
        <v>11034.419</v>
      </c>
      <c r="J16" s="345">
        <f t="shared" si="5"/>
        <v>5.1168586549976941E-2</v>
      </c>
      <c r="K16" s="295">
        <f t="shared" si="6"/>
        <v>3.9559381864427284E-2</v>
      </c>
      <c r="L16" s="67">
        <f t="shared" si="7"/>
        <v>-9.9466049510674878E-2</v>
      </c>
      <c r="N16" s="40">
        <f t="shared" si="0"/>
        <v>1.163829041728963</v>
      </c>
      <c r="O16" s="201">
        <f t="shared" si="1"/>
        <v>1.1807142140223801</v>
      </c>
      <c r="P16" s="67">
        <f t="shared" si="8"/>
        <v>1.4508292616871657E-2</v>
      </c>
    </row>
    <row r="17" spans="1:16" ht="20.100000000000001" customHeight="1" x14ac:dyDescent="0.25">
      <c r="A17" s="14" t="s">
        <v>170</v>
      </c>
      <c r="B17" s="25">
        <v>31200.05000000001</v>
      </c>
      <c r="C17" s="188">
        <v>28492.34</v>
      </c>
      <c r="D17" s="345">
        <f t="shared" si="2"/>
        <v>2.7397456468123863E-2</v>
      </c>
      <c r="E17" s="295">
        <f t="shared" si="3"/>
        <v>2.2023995913102584E-2</v>
      </c>
      <c r="F17" s="67">
        <f t="shared" si="4"/>
        <v>-8.67854378438499E-2</v>
      </c>
      <c r="H17" s="25">
        <v>7278.9349999999977</v>
      </c>
      <c r="I17" s="188">
        <v>7211.6180000000004</v>
      </c>
      <c r="J17" s="345">
        <f t="shared" si="5"/>
        <v>3.0396381118783716E-2</v>
      </c>
      <c r="K17" s="295">
        <f t="shared" si="6"/>
        <v>2.585429738732754E-2</v>
      </c>
      <c r="L17" s="67">
        <f t="shared" si="7"/>
        <v>-9.2481935887595238E-3</v>
      </c>
      <c r="N17" s="40">
        <f t="shared" si="0"/>
        <v>2.332988248416267</v>
      </c>
      <c r="O17" s="201">
        <f t="shared" si="1"/>
        <v>2.5310725619587582</v>
      </c>
      <c r="P17" s="67">
        <f t="shared" si="8"/>
        <v>8.490583425654176E-2</v>
      </c>
    </row>
    <row r="18" spans="1:16" ht="20.100000000000001" customHeight="1" x14ac:dyDescent="0.25">
      <c r="A18" s="14" t="s">
        <v>179</v>
      </c>
      <c r="B18" s="25">
        <v>24169.440000000006</v>
      </c>
      <c r="C18" s="188">
        <v>25630.179999999993</v>
      </c>
      <c r="D18" s="345">
        <f t="shared" si="2"/>
        <v>2.1223721765155235E-2</v>
      </c>
      <c r="E18" s="295">
        <f t="shared" si="3"/>
        <v>1.9811604788237239E-2</v>
      </c>
      <c r="F18" s="67">
        <f t="shared" si="4"/>
        <v>6.0437478071481456E-2</v>
      </c>
      <c r="H18" s="25">
        <v>5675.058</v>
      </c>
      <c r="I18" s="188">
        <v>6198.8329999999987</v>
      </c>
      <c r="J18" s="345">
        <f t="shared" si="5"/>
        <v>2.3698690239602707E-2</v>
      </c>
      <c r="K18" s="295">
        <f t="shared" si="6"/>
        <v>2.222337231899689E-2</v>
      </c>
      <c r="L18" s="67">
        <f t="shared" si="7"/>
        <v>9.2294210913791322E-2</v>
      </c>
      <c r="N18" s="40">
        <f t="shared" si="0"/>
        <v>2.348030405338311</v>
      </c>
      <c r="O18" s="201">
        <f t="shared" si="1"/>
        <v>2.418567875840123</v>
      </c>
      <c r="P18" s="67">
        <f t="shared" si="8"/>
        <v>3.0041123122359563E-2</v>
      </c>
    </row>
    <row r="19" spans="1:16" ht="20.100000000000001" customHeight="1" x14ac:dyDescent="0.25">
      <c r="A19" s="14" t="s">
        <v>177</v>
      </c>
      <c r="B19" s="25">
        <v>16408.46</v>
      </c>
      <c r="C19" s="188">
        <v>22664.629999999994</v>
      </c>
      <c r="D19" s="345">
        <f t="shared" si="2"/>
        <v>1.4408632952798201E-2</v>
      </c>
      <c r="E19" s="295">
        <f t="shared" si="3"/>
        <v>1.7519295308563006E-2</v>
      </c>
      <c r="F19" s="67">
        <f t="shared" si="4"/>
        <v>0.38127709730224502</v>
      </c>
      <c r="H19" s="25">
        <v>4250.340000000002</v>
      </c>
      <c r="I19" s="188">
        <v>5902.8029999999981</v>
      </c>
      <c r="J19" s="345">
        <f t="shared" si="5"/>
        <v>1.7749156232939472E-2</v>
      </c>
      <c r="K19" s="295">
        <f t="shared" si="6"/>
        <v>2.1162078216124192E-2</v>
      </c>
      <c r="L19" s="67">
        <f t="shared" si="7"/>
        <v>0.38878372083174412</v>
      </c>
      <c r="N19" s="40">
        <f t="shared" si="0"/>
        <v>2.5903344981795988</v>
      </c>
      <c r="O19" s="201">
        <f t="shared" si="1"/>
        <v>2.6044118081786465</v>
      </c>
      <c r="P19" s="67">
        <f t="shared" si="8"/>
        <v>5.4345529540454048E-3</v>
      </c>
    </row>
    <row r="20" spans="1:16" ht="20.100000000000001" customHeight="1" x14ac:dyDescent="0.25">
      <c r="A20" s="14" t="s">
        <v>171</v>
      </c>
      <c r="B20" s="25">
        <v>24169.930000000004</v>
      </c>
      <c r="C20" s="188">
        <v>24038.449999999997</v>
      </c>
      <c r="D20" s="345">
        <f t="shared" si="2"/>
        <v>2.1224152045032009E-2</v>
      </c>
      <c r="E20" s="295">
        <f t="shared" si="3"/>
        <v>1.858123006244207E-2</v>
      </c>
      <c r="F20" s="67">
        <f t="shared" si="4"/>
        <v>-5.4398171612415431E-3</v>
      </c>
      <c r="H20" s="25">
        <v>5052.9199999999983</v>
      </c>
      <c r="I20" s="188">
        <v>5621.1759999999995</v>
      </c>
      <c r="J20" s="345">
        <f t="shared" si="5"/>
        <v>2.110068053674399E-2</v>
      </c>
      <c r="K20" s="295">
        <f t="shared" si="6"/>
        <v>2.015242016015106E-2</v>
      </c>
      <c r="L20" s="67">
        <f t="shared" si="7"/>
        <v>0.1124609136895105</v>
      </c>
      <c r="N20" s="40">
        <f t="shared" si="0"/>
        <v>2.0905811477319123</v>
      </c>
      <c r="O20" s="201">
        <f t="shared" si="1"/>
        <v>2.3384103384369626</v>
      </c>
      <c r="P20" s="67">
        <f t="shared" si="8"/>
        <v>0.11854559722492575</v>
      </c>
    </row>
    <row r="21" spans="1:16" ht="20.100000000000001" customHeight="1" x14ac:dyDescent="0.25">
      <c r="A21" s="14" t="s">
        <v>180</v>
      </c>
      <c r="B21" s="25">
        <v>26329.079999999998</v>
      </c>
      <c r="C21" s="188">
        <v>25245.579999999998</v>
      </c>
      <c r="D21" s="345">
        <f t="shared" si="2"/>
        <v>2.3120149587765097E-2</v>
      </c>
      <c r="E21" s="295">
        <f t="shared" si="3"/>
        <v>1.95143168565272E-2</v>
      </c>
      <c r="F21" s="67">
        <f t="shared" si="4"/>
        <v>-4.1152216484586626E-2</v>
      </c>
      <c r="H21" s="25">
        <v>5431.8920000000007</v>
      </c>
      <c r="I21" s="188">
        <v>5577.8310000000001</v>
      </c>
      <c r="J21" s="345">
        <f t="shared" si="5"/>
        <v>2.2683244104813739E-2</v>
      </c>
      <c r="K21" s="295">
        <f t="shared" si="6"/>
        <v>1.9997024447253663E-2</v>
      </c>
      <c r="L21" s="67">
        <f t="shared" si="7"/>
        <v>2.6867065840042361E-2</v>
      </c>
      <c r="N21" s="40">
        <f t="shared" si="0"/>
        <v>2.0630770235800115</v>
      </c>
      <c r="O21" s="201">
        <f t="shared" si="1"/>
        <v>2.2094287396051113</v>
      </c>
      <c r="P21" s="67">
        <f t="shared" si="8"/>
        <v>7.0938561358770261E-2</v>
      </c>
    </row>
    <row r="22" spans="1:16" ht="20.100000000000001" customHeight="1" x14ac:dyDescent="0.25">
      <c r="A22" s="14" t="s">
        <v>181</v>
      </c>
      <c r="B22" s="25">
        <v>24783.770000000004</v>
      </c>
      <c r="C22" s="188">
        <v>24473.099999999995</v>
      </c>
      <c r="D22" s="345">
        <f t="shared" si="2"/>
        <v>2.1763178574745683E-2</v>
      </c>
      <c r="E22" s="295">
        <f t="shared" si="3"/>
        <v>1.891720562021058E-2</v>
      </c>
      <c r="F22" s="67">
        <f t="shared" si="4"/>
        <v>-1.2535219621551085E-2</v>
      </c>
      <c r="H22" s="25">
        <v>4806.172999999997</v>
      </c>
      <c r="I22" s="188">
        <v>5010.3619999999992</v>
      </c>
      <c r="J22" s="345">
        <f t="shared" si="5"/>
        <v>2.0070280368049455E-2</v>
      </c>
      <c r="K22" s="295">
        <f t="shared" si="6"/>
        <v>1.7962597182236379E-2</v>
      </c>
      <c r="L22" s="67">
        <f t="shared" si="7"/>
        <v>4.2484737856919058E-2</v>
      </c>
      <c r="N22" s="40">
        <f t="shared" si="0"/>
        <v>1.9392420927082508</v>
      </c>
      <c r="O22" s="201">
        <f t="shared" si="1"/>
        <v>2.0472935590505497</v>
      </c>
      <c r="P22" s="67">
        <f t="shared" si="8"/>
        <v>5.5718399857647219E-2</v>
      </c>
    </row>
    <row r="23" spans="1:16" ht="20.100000000000001" customHeight="1" x14ac:dyDescent="0.25">
      <c r="A23" s="14" t="s">
        <v>176</v>
      </c>
      <c r="B23" s="25">
        <v>13981.51</v>
      </c>
      <c r="C23" s="188">
        <v>20326.340000000004</v>
      </c>
      <c r="D23" s="345">
        <f t="shared" si="2"/>
        <v>1.2277474285574489E-2</v>
      </c>
      <c r="E23" s="295">
        <f t="shared" si="3"/>
        <v>1.5711844976170213E-2</v>
      </c>
      <c r="F23" s="67">
        <f t="shared" si="4"/>
        <v>0.45380148496120976</v>
      </c>
      <c r="H23" s="25">
        <v>3244.9120000000003</v>
      </c>
      <c r="I23" s="188">
        <v>4355.9969999999994</v>
      </c>
      <c r="J23" s="345">
        <f t="shared" si="5"/>
        <v>1.3550551261814365E-2</v>
      </c>
      <c r="K23" s="295">
        <f t="shared" si="6"/>
        <v>1.5616639962946814E-2</v>
      </c>
      <c r="L23" s="67">
        <f t="shared" si="7"/>
        <v>0.34240836115124201</v>
      </c>
      <c r="N23" s="40">
        <f t="shared" si="0"/>
        <v>2.3208594779819922</v>
      </c>
      <c r="O23" s="201">
        <f t="shared" si="1"/>
        <v>2.1430306685807667</v>
      </c>
      <c r="P23" s="67">
        <f t="shared" si="8"/>
        <v>-7.662196315127584E-2</v>
      </c>
    </row>
    <row r="24" spans="1:16" ht="20.100000000000001" customHeight="1" x14ac:dyDescent="0.25">
      <c r="A24" s="14" t="s">
        <v>182</v>
      </c>
      <c r="B24" s="25">
        <v>13732.06</v>
      </c>
      <c r="C24" s="188">
        <v>20907.249999999993</v>
      </c>
      <c r="D24" s="345">
        <f t="shared" si="2"/>
        <v>1.2058426703408003E-2</v>
      </c>
      <c r="E24" s="295">
        <f t="shared" si="3"/>
        <v>1.6160876521697193E-2</v>
      </c>
      <c r="F24" s="67">
        <f t="shared" si="4"/>
        <v>0.52251373792424394</v>
      </c>
      <c r="H24" s="25">
        <v>2520.2370000000001</v>
      </c>
      <c r="I24" s="188">
        <v>4293.3860000000004</v>
      </c>
      <c r="J24" s="345">
        <f t="shared" si="5"/>
        <v>1.0524353406323884E-2</v>
      </c>
      <c r="K24" s="295">
        <f t="shared" si="6"/>
        <v>1.5392173911955492E-2</v>
      </c>
      <c r="L24" s="67">
        <f t="shared" si="7"/>
        <v>0.70356438700011159</v>
      </c>
      <c r="N24" s="40">
        <f t="shared" si="0"/>
        <v>1.8352941947530088</v>
      </c>
      <c r="O24" s="201">
        <f t="shared" si="1"/>
        <v>2.0535393224838283</v>
      </c>
      <c r="P24" s="67">
        <f t="shared" si="8"/>
        <v>0.11891560947273121</v>
      </c>
    </row>
    <row r="25" spans="1:16" ht="20.100000000000001" customHeight="1" x14ac:dyDescent="0.25">
      <c r="A25" s="14" t="s">
        <v>186</v>
      </c>
      <c r="B25" s="25">
        <v>34843.769999999997</v>
      </c>
      <c r="C25" s="188">
        <v>50884.090000000018</v>
      </c>
      <c r="D25" s="345">
        <f t="shared" si="2"/>
        <v>3.0597087881600184E-2</v>
      </c>
      <c r="E25" s="295">
        <f t="shared" si="3"/>
        <v>3.9332360564346219E-2</v>
      </c>
      <c r="F25" s="67">
        <f t="shared" si="4"/>
        <v>0.46034972679477631</v>
      </c>
      <c r="H25" s="25">
        <v>1873.7339999999999</v>
      </c>
      <c r="I25" s="188">
        <v>3017.1800000000012</v>
      </c>
      <c r="J25" s="345">
        <f t="shared" si="5"/>
        <v>7.8245969745880557E-3</v>
      </c>
      <c r="K25" s="295">
        <f t="shared" si="6"/>
        <v>1.0816860930667284E-2</v>
      </c>
      <c r="L25" s="67">
        <f t="shared" si="7"/>
        <v>0.61024990740414664</v>
      </c>
      <c r="N25" s="40">
        <f t="shared" si="0"/>
        <v>0.53775294694001252</v>
      </c>
      <c r="O25" s="201">
        <f t="shared" si="1"/>
        <v>0.59295154929566396</v>
      </c>
      <c r="P25" s="67">
        <f t="shared" si="8"/>
        <v>0.102646768687646</v>
      </c>
    </row>
    <row r="26" spans="1:16" ht="20.100000000000001" customHeight="1" x14ac:dyDescent="0.25">
      <c r="A26" s="14" t="s">
        <v>178</v>
      </c>
      <c r="B26" s="25">
        <v>8403.25</v>
      </c>
      <c r="C26" s="188">
        <v>9490.0499999999956</v>
      </c>
      <c r="D26" s="345">
        <f t="shared" si="2"/>
        <v>7.3790803561456404E-3</v>
      </c>
      <c r="E26" s="295">
        <f t="shared" si="3"/>
        <v>7.3356144990246175E-3</v>
      </c>
      <c r="F26" s="67">
        <f t="shared" si="4"/>
        <v>0.12933091363460514</v>
      </c>
      <c r="H26" s="25">
        <v>2788.9450000000002</v>
      </c>
      <c r="I26" s="188">
        <v>2796.7649999999999</v>
      </c>
      <c r="J26" s="345">
        <f t="shared" si="5"/>
        <v>1.1646461348992165E-2</v>
      </c>
      <c r="K26" s="295">
        <f t="shared" si="6"/>
        <v>1.002665338519998E-2</v>
      </c>
      <c r="L26" s="67">
        <f t="shared" si="7"/>
        <v>2.8039276500611194E-3</v>
      </c>
      <c r="N26" s="40">
        <f t="shared" si="0"/>
        <v>3.3188885252729601</v>
      </c>
      <c r="O26" s="201">
        <f t="shared" si="1"/>
        <v>2.94704980479555</v>
      </c>
      <c r="P26" s="67">
        <f t="shared" si="8"/>
        <v>-0.11203712256253874</v>
      </c>
    </row>
    <row r="27" spans="1:16" ht="20.100000000000001" customHeight="1" x14ac:dyDescent="0.25">
      <c r="A27" s="14" t="s">
        <v>184</v>
      </c>
      <c r="B27" s="25">
        <v>7532.5899999999992</v>
      </c>
      <c r="C27" s="188">
        <v>9530.1299999999992</v>
      </c>
      <c r="D27" s="345">
        <f t="shared" si="2"/>
        <v>6.6145344836698993E-3</v>
      </c>
      <c r="E27" s="295">
        <f t="shared" si="3"/>
        <v>7.366595519053061E-3</v>
      </c>
      <c r="F27" s="67">
        <f t="shared" si="4"/>
        <v>0.265186343608241</v>
      </c>
      <c r="H27" s="25">
        <v>2233.9790000000007</v>
      </c>
      <c r="I27" s="188">
        <v>2753.136</v>
      </c>
      <c r="J27" s="345">
        <f t="shared" si="5"/>
        <v>9.3289577521106278E-3</v>
      </c>
      <c r="K27" s="295">
        <f t="shared" si="6"/>
        <v>9.8702395068287572E-3</v>
      </c>
      <c r="L27" s="67">
        <f t="shared" si="7"/>
        <v>0.23239117288031763</v>
      </c>
      <c r="N27" s="40">
        <f t="shared" si="0"/>
        <v>2.9657514878680518</v>
      </c>
      <c r="O27" s="201">
        <f t="shared" si="1"/>
        <v>2.8888755977095801</v>
      </c>
      <c r="P27" s="67">
        <f t="shared" si="8"/>
        <v>-2.5921217766541296E-2</v>
      </c>
    </row>
    <row r="28" spans="1:16" ht="20.100000000000001" customHeight="1" x14ac:dyDescent="0.25">
      <c r="A28" s="14" t="s">
        <v>183</v>
      </c>
      <c r="B28" s="25">
        <v>7681.9999999999991</v>
      </c>
      <c r="C28" s="188">
        <v>9602.36</v>
      </c>
      <c r="D28" s="345">
        <f t="shared" si="2"/>
        <v>6.745734721198441E-3</v>
      </c>
      <c r="E28" s="295">
        <f t="shared" si="3"/>
        <v>7.4224278313448364E-3</v>
      </c>
      <c r="F28" s="67">
        <f t="shared" si="4"/>
        <v>0.24998177557927645</v>
      </c>
      <c r="H28" s="25">
        <v>2108.9379999999996</v>
      </c>
      <c r="I28" s="188">
        <v>2701.7149999999988</v>
      </c>
      <c r="J28" s="345">
        <f t="shared" si="5"/>
        <v>8.8067942911820903E-3</v>
      </c>
      <c r="K28" s="295">
        <f t="shared" si="6"/>
        <v>9.6858906095419351E-3</v>
      </c>
      <c r="L28" s="67">
        <f t="shared" si="7"/>
        <v>0.28107843853162079</v>
      </c>
      <c r="N28" s="40">
        <f t="shared" si="0"/>
        <v>2.745298099453267</v>
      </c>
      <c r="O28" s="201">
        <f t="shared" si="1"/>
        <v>2.8135947829491901</v>
      </c>
      <c r="P28" s="67">
        <f t="shared" si="8"/>
        <v>2.4877693067111569E-2</v>
      </c>
    </row>
    <row r="29" spans="1:16" ht="20.100000000000001" customHeight="1" x14ac:dyDescent="0.25">
      <c r="A29" s="14" t="s">
        <v>187</v>
      </c>
      <c r="B29" s="25">
        <v>6227.1500000000024</v>
      </c>
      <c r="C29" s="188">
        <v>7789.0800000000017</v>
      </c>
      <c r="D29" s="345">
        <f t="shared" si="2"/>
        <v>5.4681986421649172E-3</v>
      </c>
      <c r="E29" s="295">
        <f t="shared" si="3"/>
        <v>6.0207994881020339E-3</v>
      </c>
      <c r="F29" s="67">
        <f>(C29-B29)/B29</f>
        <v>0.25082581919497665</v>
      </c>
      <c r="H29" s="25">
        <v>2174.4579999999996</v>
      </c>
      <c r="I29" s="188">
        <v>2419.5480000000002</v>
      </c>
      <c r="J29" s="345">
        <f t="shared" si="5"/>
        <v>9.0804017476166787E-3</v>
      </c>
      <c r="K29" s="295">
        <f t="shared" si="6"/>
        <v>8.674296605132659E-3</v>
      </c>
      <c r="L29" s="67">
        <f>(I29-H29)/H29</f>
        <v>0.11271314506879444</v>
      </c>
      <c r="N29" s="40">
        <f t="shared" si="0"/>
        <v>3.4918991834145618</v>
      </c>
      <c r="O29" s="201">
        <f t="shared" si="1"/>
        <v>3.106333482259779</v>
      </c>
      <c r="P29" s="67">
        <f>(O29-N29)/N29</f>
        <v>-0.11041719159192806</v>
      </c>
    </row>
    <row r="30" spans="1:16" ht="20.100000000000001" customHeight="1" x14ac:dyDescent="0.25">
      <c r="A30" s="14" t="s">
        <v>188</v>
      </c>
      <c r="B30" s="25">
        <v>4493.7200000000012</v>
      </c>
      <c r="C30" s="188">
        <v>7116.7600000000011</v>
      </c>
      <c r="D30" s="345">
        <f t="shared" si="2"/>
        <v>3.9460352813517141E-3</v>
      </c>
      <c r="E30" s="295">
        <f t="shared" si="3"/>
        <v>5.5011098826748513E-3</v>
      </c>
      <c r="F30" s="67">
        <f t="shared" si="4"/>
        <v>0.5837123808336967</v>
      </c>
      <c r="H30" s="25">
        <v>1165.5020000000002</v>
      </c>
      <c r="I30" s="188">
        <v>1887.9680000000001</v>
      </c>
      <c r="J30" s="345">
        <f t="shared" si="5"/>
        <v>4.8670640672989493E-3</v>
      </c>
      <c r="K30" s="295">
        <f t="shared" si="6"/>
        <v>6.7685346242352274E-3</v>
      </c>
      <c r="L30" s="67">
        <f t="shared" si="7"/>
        <v>0.61987538416922472</v>
      </c>
      <c r="N30" s="40">
        <f t="shared" si="0"/>
        <v>2.5936239908138465</v>
      </c>
      <c r="O30" s="201">
        <f t="shared" si="1"/>
        <v>2.652847644152676</v>
      </c>
      <c r="P30" s="67">
        <f t="shared" si="8"/>
        <v>2.2834325078958679E-2</v>
      </c>
    </row>
    <row r="31" spans="1:16" ht="20.100000000000001" customHeight="1" x14ac:dyDescent="0.25">
      <c r="A31" s="14" t="s">
        <v>199</v>
      </c>
      <c r="B31" s="25">
        <v>17626.189999999999</v>
      </c>
      <c r="C31" s="188">
        <v>15549.839999999997</v>
      </c>
      <c r="D31" s="345">
        <f t="shared" si="2"/>
        <v>1.5477948696360421E-2</v>
      </c>
      <c r="E31" s="295">
        <f t="shared" si="3"/>
        <v>1.2019708195585163E-2</v>
      </c>
      <c r="F31" s="67">
        <f t="shared" si="4"/>
        <v>-0.11779913866808439</v>
      </c>
      <c r="H31" s="25">
        <v>1700.7139999999999</v>
      </c>
      <c r="I31" s="188">
        <v>1638.25</v>
      </c>
      <c r="J31" s="345">
        <f t="shared" si="5"/>
        <v>7.1020761853280929E-3</v>
      </c>
      <c r="K31" s="295">
        <f t="shared" si="6"/>
        <v>5.8732731953896255E-3</v>
      </c>
      <c r="L31" s="67">
        <f t="shared" si="7"/>
        <v>-3.6728103608249206E-2</v>
      </c>
      <c r="N31" s="40">
        <f t="shared" si="0"/>
        <v>0.96487896703711928</v>
      </c>
      <c r="O31" s="201">
        <f t="shared" si="1"/>
        <v>1.0535478178553608</v>
      </c>
      <c r="P31" s="67">
        <f t="shared" si="8"/>
        <v>9.1896345393992163E-2</v>
      </c>
    </row>
    <row r="32" spans="1:16" ht="20.100000000000001" customHeight="1" thickBot="1" x14ac:dyDescent="0.3">
      <c r="A32" s="14" t="s">
        <v>17</v>
      </c>
      <c r="B32" s="25">
        <f>B33-SUM(B7:B31)</f>
        <v>87557.659999999916</v>
      </c>
      <c r="C32" s="188">
        <f>C33-SUM(C7:C31)</f>
        <v>110560.49999999907</v>
      </c>
      <c r="D32" s="345">
        <f t="shared" si="2"/>
        <v>7.688632480719701E-2</v>
      </c>
      <c r="E32" s="295">
        <f t="shared" si="3"/>
        <v>8.5461004612136376E-2</v>
      </c>
      <c r="F32" s="67">
        <f t="shared" si="4"/>
        <v>0.26271647734760356</v>
      </c>
      <c r="H32" s="25">
        <f>H33-SUM(H7:H31)</f>
        <v>14900.042000000016</v>
      </c>
      <c r="I32" s="188">
        <f>I33-SUM(I7:I31)</f>
        <v>20994.673999999795</v>
      </c>
      <c r="J32" s="345">
        <f t="shared" si="5"/>
        <v>6.222165128798169E-2</v>
      </c>
      <c r="K32" s="295">
        <f t="shared" si="6"/>
        <v>7.5267789440038022E-2</v>
      </c>
      <c r="L32" s="67">
        <f t="shared" si="7"/>
        <v>0.40903455171467124</v>
      </c>
      <c r="N32" s="40">
        <f t="shared" si="0"/>
        <v>1.701740544459506</v>
      </c>
      <c r="O32" s="201">
        <f t="shared" si="1"/>
        <v>1.8989308116370649</v>
      </c>
      <c r="P32" s="67">
        <f t="shared" si="8"/>
        <v>0.11587563557768381</v>
      </c>
    </row>
    <row r="33" spans="1:16" ht="26.25" customHeight="1" thickBot="1" x14ac:dyDescent="0.3">
      <c r="A33" s="18" t="s">
        <v>18</v>
      </c>
      <c r="B33" s="23">
        <v>1138793.67</v>
      </c>
      <c r="C33" s="193">
        <v>1293695.2999999991</v>
      </c>
      <c r="D33" s="341">
        <f>SUM(D7:D32)</f>
        <v>0.99999999999999989</v>
      </c>
      <c r="E33" s="342">
        <f>SUM(E7:E32)</f>
        <v>1</v>
      </c>
      <c r="F33" s="72">
        <f t="shared" si="4"/>
        <v>0.13602255973200061</v>
      </c>
      <c r="G33" s="2"/>
      <c r="H33" s="47">
        <v>239467.15800000002</v>
      </c>
      <c r="I33" s="199">
        <v>278933.04899999982</v>
      </c>
      <c r="J33" s="341">
        <f>SUM(J7:J32)</f>
        <v>1</v>
      </c>
      <c r="K33" s="342">
        <f>SUM(K7:K32)</f>
        <v>0.99999999999999989</v>
      </c>
      <c r="L33" s="72">
        <f t="shared" si="7"/>
        <v>0.16480711313239788</v>
      </c>
      <c r="N33" s="35">
        <f t="shared" si="0"/>
        <v>2.1028142701214705</v>
      </c>
      <c r="O33" s="194">
        <f t="shared" si="1"/>
        <v>2.1560954036085622</v>
      </c>
      <c r="P33" s="72">
        <f t="shared" si="8"/>
        <v>2.5338012131719989E-2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jan-junho</v>
      </c>
      <c r="C37" s="467"/>
      <c r="D37" s="465" t="str">
        <f>B5</f>
        <v>jan-junho</v>
      </c>
      <c r="E37" s="467"/>
      <c r="F37" s="177" t="str">
        <f>F5</f>
        <v>2021/2020</v>
      </c>
      <c r="H37" s="468" t="str">
        <f>B5</f>
        <v>jan-junho</v>
      </c>
      <c r="I37" s="467"/>
      <c r="J37" s="465" t="str">
        <f>B5</f>
        <v>jan-junho</v>
      </c>
      <c r="K37" s="466"/>
      <c r="L37" s="177" t="str">
        <f>F37</f>
        <v>2021/2020</v>
      </c>
      <c r="N37" s="468" t="str">
        <f>B5</f>
        <v>jan-junho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168</v>
      </c>
      <c r="B39" s="46">
        <v>91269.350000000035</v>
      </c>
      <c r="C39" s="195">
        <v>98283.530000000042</v>
      </c>
      <c r="D39" s="345">
        <f t="shared" ref="D39:D61" si="9">B39/$B$62</f>
        <v>0.20124609417290623</v>
      </c>
      <c r="E39" s="344">
        <f t="shared" ref="E39:E61" si="10">C39/$C$62</f>
        <v>0.19037608308343018</v>
      </c>
      <c r="F39" s="67">
        <f>(C39-B39)/B39</f>
        <v>7.6851429313345668E-2</v>
      </c>
      <c r="H39" s="138">
        <v>17782.473000000002</v>
      </c>
      <c r="I39" s="421">
        <v>19000.192000000006</v>
      </c>
      <c r="J39" s="345">
        <f t="shared" ref="J39:J61" si="11">H39/$H$62</f>
        <v>0.19288956722772158</v>
      </c>
      <c r="K39" s="344">
        <f t="shared" ref="K39:K61" si="12">I39/$I$62</f>
        <v>0.17873470409738684</v>
      </c>
      <c r="L39" s="67">
        <f>(I39-H39)/H39</f>
        <v>6.8478608121604029E-2</v>
      </c>
      <c r="N39" s="40">
        <f t="shared" ref="N39:N62" si="13">(H39/B39)*10</f>
        <v>1.948351007211073</v>
      </c>
      <c r="O39" s="200">
        <f t="shared" ref="O39:O62" si="14">(I39/C39)*10</f>
        <v>1.9332020329347144</v>
      </c>
      <c r="P39" s="76">
        <f t="shared" si="8"/>
        <v>-7.7752798239590967E-3</v>
      </c>
    </row>
    <row r="40" spans="1:16" ht="20.100000000000001" customHeight="1" x14ac:dyDescent="0.25">
      <c r="A40" s="45" t="s">
        <v>164</v>
      </c>
      <c r="B40" s="25">
        <v>95600.610000000044</v>
      </c>
      <c r="C40" s="188">
        <v>108440.00999999998</v>
      </c>
      <c r="D40" s="345">
        <f t="shared" si="9"/>
        <v>0.21079638852525281</v>
      </c>
      <c r="E40" s="295">
        <f t="shared" si="10"/>
        <v>0.21004927634699311</v>
      </c>
      <c r="F40" s="67">
        <f t="shared" ref="F40:F62" si="15">(C40-B40)/B40</f>
        <v>0.13430249032929736</v>
      </c>
      <c r="H40" s="14">
        <v>15178.853999999999</v>
      </c>
      <c r="I40" s="422">
        <v>17274.246999999999</v>
      </c>
      <c r="J40" s="345">
        <f t="shared" si="11"/>
        <v>0.16464766059663188</v>
      </c>
      <c r="K40" s="295">
        <f t="shared" si="12"/>
        <v>0.16249874875212689</v>
      </c>
      <c r="L40" s="67">
        <f t="shared" ref="L40:L62" si="16">(I40-H40)/H40</f>
        <v>0.13804685123132485</v>
      </c>
      <c r="N40" s="40">
        <f t="shared" si="13"/>
        <v>1.5877361033574988</v>
      </c>
      <c r="O40" s="201">
        <f t="shared" si="14"/>
        <v>1.592977259961522</v>
      </c>
      <c r="P40" s="67">
        <f t="shared" si="8"/>
        <v>3.3010250210598262E-3</v>
      </c>
    </row>
    <row r="41" spans="1:16" ht="20.100000000000001" customHeight="1" x14ac:dyDescent="0.25">
      <c r="A41" s="45" t="s">
        <v>173</v>
      </c>
      <c r="B41" s="25">
        <v>60903.339999999982</v>
      </c>
      <c r="C41" s="188">
        <v>69749.190000000031</v>
      </c>
      <c r="D41" s="345">
        <f t="shared" si="9"/>
        <v>0.13428998121586841</v>
      </c>
      <c r="E41" s="295">
        <f t="shared" si="10"/>
        <v>0.13510480942678757</v>
      </c>
      <c r="F41" s="67">
        <f t="shared" si="15"/>
        <v>0.14524408677750764</v>
      </c>
      <c r="H41" s="14">
        <v>13466.997999999996</v>
      </c>
      <c r="I41" s="422">
        <v>14744.810999999998</v>
      </c>
      <c r="J41" s="345">
        <f t="shared" si="11"/>
        <v>0.1460788618139103</v>
      </c>
      <c r="K41" s="295">
        <f t="shared" si="12"/>
        <v>0.13870435788527261</v>
      </c>
      <c r="L41" s="67">
        <f t="shared" si="16"/>
        <v>9.4884769419287238E-2</v>
      </c>
      <c r="N41" s="40">
        <f t="shared" si="13"/>
        <v>2.2112084493231405</v>
      </c>
      <c r="O41" s="201">
        <f t="shared" si="14"/>
        <v>2.1139759472475581</v>
      </c>
      <c r="P41" s="67">
        <f t="shared" si="8"/>
        <v>-4.3972562652492428E-2</v>
      </c>
    </row>
    <row r="42" spans="1:16" ht="20.100000000000001" customHeight="1" x14ac:dyDescent="0.25">
      <c r="A42" s="45" t="s">
        <v>174</v>
      </c>
      <c r="B42" s="25">
        <v>48816.069999999971</v>
      </c>
      <c r="C42" s="188">
        <v>66078.069999999992</v>
      </c>
      <c r="D42" s="345">
        <f t="shared" si="9"/>
        <v>0.10763792467428741</v>
      </c>
      <c r="E42" s="295">
        <f t="shared" si="10"/>
        <v>0.12799381691228132</v>
      </c>
      <c r="F42" s="67">
        <f t="shared" si="15"/>
        <v>0.35361306225593403</v>
      </c>
      <c r="H42" s="14">
        <v>10230.364999999996</v>
      </c>
      <c r="I42" s="422">
        <v>14367.92</v>
      </c>
      <c r="J42" s="345">
        <f t="shared" si="11"/>
        <v>0.11097054259166478</v>
      </c>
      <c r="K42" s="295">
        <f t="shared" si="12"/>
        <v>0.1351589462724864</v>
      </c>
      <c r="L42" s="67">
        <f t="shared" si="16"/>
        <v>0.40443864906090893</v>
      </c>
      <c r="N42" s="40">
        <f t="shared" si="13"/>
        <v>2.0956961508781848</v>
      </c>
      <c r="O42" s="201">
        <f t="shared" si="14"/>
        <v>2.1743855412241917</v>
      </c>
      <c r="P42" s="67">
        <f t="shared" si="8"/>
        <v>3.7548091269353476E-2</v>
      </c>
    </row>
    <row r="43" spans="1:16" ht="20.100000000000001" customHeight="1" x14ac:dyDescent="0.25">
      <c r="A43" s="45" t="s">
        <v>170</v>
      </c>
      <c r="B43" s="25">
        <v>31200.05000000001</v>
      </c>
      <c r="C43" s="188">
        <v>28492.34</v>
      </c>
      <c r="D43" s="345">
        <f t="shared" si="9"/>
        <v>6.879514536368872E-2</v>
      </c>
      <c r="E43" s="295">
        <f t="shared" si="10"/>
        <v>5.5189919278248747E-2</v>
      </c>
      <c r="F43" s="67">
        <f t="shared" si="15"/>
        <v>-8.67854378438499E-2</v>
      </c>
      <c r="H43" s="14">
        <v>7278.9349999999977</v>
      </c>
      <c r="I43" s="422">
        <v>7211.6180000000004</v>
      </c>
      <c r="J43" s="345">
        <f t="shared" si="11"/>
        <v>7.8955869750439944E-2</v>
      </c>
      <c r="K43" s="295">
        <f t="shared" si="12"/>
        <v>6.7839651793697053E-2</v>
      </c>
      <c r="L43" s="67">
        <f t="shared" si="16"/>
        <v>-9.2481935887595238E-3</v>
      </c>
      <c r="N43" s="40">
        <f t="shared" si="13"/>
        <v>2.332988248416267</v>
      </c>
      <c r="O43" s="201">
        <f t="shared" si="14"/>
        <v>2.5310725619587582</v>
      </c>
      <c r="P43" s="67">
        <f t="shared" si="8"/>
        <v>8.490583425654176E-2</v>
      </c>
    </row>
    <row r="44" spans="1:16" ht="20.100000000000001" customHeight="1" x14ac:dyDescent="0.25">
      <c r="A44" s="45" t="s">
        <v>171</v>
      </c>
      <c r="B44" s="25">
        <v>24169.930000000004</v>
      </c>
      <c r="C44" s="188">
        <v>24038.449999999997</v>
      </c>
      <c r="D44" s="345">
        <f t="shared" si="9"/>
        <v>5.3293948175729869E-2</v>
      </c>
      <c r="E44" s="295">
        <f t="shared" si="10"/>
        <v>4.6562694221472099E-2</v>
      </c>
      <c r="F44" s="67">
        <f t="shared" si="15"/>
        <v>-5.4398171612415431E-3</v>
      </c>
      <c r="H44" s="14">
        <v>5052.9199999999983</v>
      </c>
      <c r="I44" s="422">
        <v>5621.1759999999995</v>
      </c>
      <c r="J44" s="345">
        <f t="shared" si="11"/>
        <v>5.4809899165110414E-2</v>
      </c>
      <c r="K44" s="295">
        <f t="shared" si="12"/>
        <v>5.2878372441674912E-2</v>
      </c>
      <c r="L44" s="67">
        <f t="shared" si="16"/>
        <v>0.1124609136895105</v>
      </c>
      <c r="N44" s="40">
        <f t="shared" si="13"/>
        <v>2.0905811477319123</v>
      </c>
      <c r="O44" s="201">
        <f t="shared" si="14"/>
        <v>2.3384103384369626</v>
      </c>
      <c r="P44" s="67">
        <f t="shared" si="8"/>
        <v>0.11854559722492575</v>
      </c>
    </row>
    <row r="45" spans="1:16" ht="20.100000000000001" customHeight="1" x14ac:dyDescent="0.25">
      <c r="A45" s="45" t="s">
        <v>180</v>
      </c>
      <c r="B45" s="25">
        <v>26329.079999999998</v>
      </c>
      <c r="C45" s="188">
        <v>25245.579999999998</v>
      </c>
      <c r="D45" s="345">
        <f t="shared" si="9"/>
        <v>5.8054807152302275E-2</v>
      </c>
      <c r="E45" s="295">
        <f t="shared" si="10"/>
        <v>4.8900915906962043E-2</v>
      </c>
      <c r="F45" s="67">
        <f t="shared" si="15"/>
        <v>-4.1152216484586626E-2</v>
      </c>
      <c r="H45" s="14">
        <v>5431.8920000000007</v>
      </c>
      <c r="I45" s="422">
        <v>5577.8310000000001</v>
      </c>
      <c r="J45" s="345">
        <f t="shared" si="11"/>
        <v>5.8920674144013772E-2</v>
      </c>
      <c r="K45" s="295">
        <f t="shared" si="12"/>
        <v>5.2470626259473116E-2</v>
      </c>
      <c r="L45" s="67">
        <f t="shared" si="16"/>
        <v>2.6867065840042361E-2</v>
      </c>
      <c r="N45" s="40">
        <f t="shared" si="13"/>
        <v>2.0630770235800115</v>
      </c>
      <c r="O45" s="201">
        <f t="shared" si="14"/>
        <v>2.2094287396051113</v>
      </c>
      <c r="P45" s="67">
        <f t="shared" si="8"/>
        <v>7.0938561358770261E-2</v>
      </c>
    </row>
    <row r="46" spans="1:16" ht="20.100000000000001" customHeight="1" x14ac:dyDescent="0.25">
      <c r="A46" s="45" t="s">
        <v>181</v>
      </c>
      <c r="B46" s="25">
        <v>24783.770000000004</v>
      </c>
      <c r="C46" s="188">
        <v>24473.099999999995</v>
      </c>
      <c r="D46" s="345">
        <f t="shared" si="9"/>
        <v>5.4647446392240631E-2</v>
      </c>
      <c r="E46" s="295">
        <f t="shared" si="10"/>
        <v>4.7404615187398053E-2</v>
      </c>
      <c r="F46" s="67">
        <f t="shared" si="15"/>
        <v>-1.2535219621551085E-2</v>
      </c>
      <c r="H46" s="14">
        <v>4806.172999999997</v>
      </c>
      <c r="I46" s="422">
        <v>5010.3619999999992</v>
      </c>
      <c r="J46" s="345">
        <f t="shared" si="11"/>
        <v>5.2133391682448196E-2</v>
      </c>
      <c r="K46" s="295">
        <f t="shared" si="12"/>
        <v>4.7132448424247027E-2</v>
      </c>
      <c r="L46" s="67">
        <f t="shared" si="16"/>
        <v>4.2484737856919058E-2</v>
      </c>
      <c r="N46" s="40">
        <f t="shared" si="13"/>
        <v>1.9392420927082508</v>
      </c>
      <c r="O46" s="201">
        <f t="shared" si="14"/>
        <v>2.0472935590505497</v>
      </c>
      <c r="P46" s="67">
        <f t="shared" si="8"/>
        <v>5.5718399857647219E-2</v>
      </c>
    </row>
    <row r="47" spans="1:16" ht="20.100000000000001" customHeight="1" x14ac:dyDescent="0.25">
      <c r="A47" s="45" t="s">
        <v>176</v>
      </c>
      <c r="B47" s="25">
        <v>13981.51</v>
      </c>
      <c r="C47" s="188">
        <v>20326.340000000004</v>
      </c>
      <c r="D47" s="345">
        <f t="shared" si="9"/>
        <v>3.0828797160705419E-2</v>
      </c>
      <c r="E47" s="295">
        <f t="shared" si="10"/>
        <v>3.9372303707671565E-2</v>
      </c>
      <c r="F47" s="67">
        <f t="shared" si="15"/>
        <v>0.45380148496120976</v>
      </c>
      <c r="H47" s="14">
        <v>3244.9120000000003</v>
      </c>
      <c r="I47" s="422">
        <v>4355.9969999999994</v>
      </c>
      <c r="J47" s="345">
        <f t="shared" si="11"/>
        <v>3.519812297041252E-2</v>
      </c>
      <c r="K47" s="295">
        <f t="shared" si="12"/>
        <v>4.0976840383723727E-2</v>
      </c>
      <c r="L47" s="67">
        <f t="shared" si="16"/>
        <v>0.34240836115124201</v>
      </c>
      <c r="N47" s="40">
        <f t="shared" si="13"/>
        <v>2.3208594779819922</v>
      </c>
      <c r="O47" s="201">
        <f t="shared" si="14"/>
        <v>2.1430306685807667</v>
      </c>
      <c r="P47" s="67">
        <f t="shared" si="8"/>
        <v>-7.662196315127584E-2</v>
      </c>
    </row>
    <row r="48" spans="1:16" ht="20.100000000000001" customHeight="1" x14ac:dyDescent="0.25">
      <c r="A48" s="45" t="s">
        <v>178</v>
      </c>
      <c r="B48" s="25">
        <v>8403.25</v>
      </c>
      <c r="C48" s="188">
        <v>9490.0499999999956</v>
      </c>
      <c r="D48" s="345">
        <f t="shared" si="9"/>
        <v>1.8528906372823666E-2</v>
      </c>
      <c r="E48" s="295">
        <f t="shared" si="10"/>
        <v>1.8382312349443545E-2</v>
      </c>
      <c r="F48" s="67">
        <f t="shared" si="15"/>
        <v>0.12933091363460514</v>
      </c>
      <c r="H48" s="14">
        <v>2788.9450000000002</v>
      </c>
      <c r="I48" s="422">
        <v>2796.7649999999999</v>
      </c>
      <c r="J48" s="345">
        <f t="shared" si="11"/>
        <v>3.025216987940417E-2</v>
      </c>
      <c r="K48" s="295">
        <f t="shared" si="12"/>
        <v>2.6309153334078305E-2</v>
      </c>
      <c r="L48" s="67">
        <f t="shared" si="16"/>
        <v>2.8039276500611194E-3</v>
      </c>
      <c r="N48" s="40">
        <f t="shared" si="13"/>
        <v>3.3188885252729601</v>
      </c>
      <c r="O48" s="201">
        <f t="shared" si="14"/>
        <v>2.94704980479555</v>
      </c>
      <c r="P48" s="67">
        <f t="shared" si="8"/>
        <v>-0.11203712256253874</v>
      </c>
    </row>
    <row r="49" spans="1:16" ht="20.100000000000001" customHeight="1" x14ac:dyDescent="0.25">
      <c r="A49" s="45" t="s">
        <v>183</v>
      </c>
      <c r="B49" s="25">
        <v>7681.9999999999991</v>
      </c>
      <c r="C49" s="188">
        <v>9602.36</v>
      </c>
      <c r="D49" s="345">
        <f t="shared" si="9"/>
        <v>1.6938572428052408E-2</v>
      </c>
      <c r="E49" s="295">
        <f t="shared" si="10"/>
        <v>1.8599857831286749E-2</v>
      </c>
      <c r="F49" s="67">
        <f t="shared" si="15"/>
        <v>0.24998177557927645</v>
      </c>
      <c r="H49" s="14">
        <v>2108.9379999999996</v>
      </c>
      <c r="I49" s="422">
        <v>2701.7149999999988</v>
      </c>
      <c r="J49" s="345">
        <f t="shared" si="11"/>
        <v>2.287601607099848E-2</v>
      </c>
      <c r="K49" s="295">
        <f t="shared" si="12"/>
        <v>2.5415018494574747E-2</v>
      </c>
      <c r="L49" s="67">
        <f t="shared" si="16"/>
        <v>0.28107843853162079</v>
      </c>
      <c r="N49" s="40">
        <f t="shared" si="13"/>
        <v>2.745298099453267</v>
      </c>
      <c r="O49" s="201">
        <f t="shared" si="14"/>
        <v>2.8135947829491901</v>
      </c>
      <c r="P49" s="67">
        <f t="shared" si="8"/>
        <v>2.4877693067111569E-2</v>
      </c>
    </row>
    <row r="50" spans="1:16" ht="20.100000000000001" customHeight="1" x14ac:dyDescent="0.25">
      <c r="A50" s="45" t="s">
        <v>188</v>
      </c>
      <c r="B50" s="25">
        <v>4493.7200000000012</v>
      </c>
      <c r="C50" s="188">
        <v>7116.7600000000011</v>
      </c>
      <c r="D50" s="345">
        <f t="shared" si="9"/>
        <v>9.9085136281421102E-3</v>
      </c>
      <c r="E50" s="295">
        <f t="shared" si="10"/>
        <v>1.3785228237577876E-2</v>
      </c>
      <c r="F50" s="67">
        <f t="shared" si="15"/>
        <v>0.5837123808336967</v>
      </c>
      <c r="H50" s="14">
        <v>1165.5020000000002</v>
      </c>
      <c r="I50" s="422">
        <v>1887.9680000000001</v>
      </c>
      <c r="J50" s="345">
        <f t="shared" si="11"/>
        <v>1.2642402234101183E-2</v>
      </c>
      <c r="K50" s="295">
        <f t="shared" si="12"/>
        <v>1.7760104836063505E-2</v>
      </c>
      <c r="L50" s="67">
        <f t="shared" si="16"/>
        <v>0.61987538416922472</v>
      </c>
      <c r="N50" s="40">
        <f t="shared" si="13"/>
        <v>2.5936239908138465</v>
      </c>
      <c r="O50" s="201">
        <f t="shared" si="14"/>
        <v>2.652847644152676</v>
      </c>
      <c r="P50" s="67">
        <f t="shared" si="8"/>
        <v>2.2834325078958679E-2</v>
      </c>
    </row>
    <row r="51" spans="1:16" ht="20.100000000000001" customHeight="1" x14ac:dyDescent="0.25">
      <c r="A51" s="45" t="s">
        <v>190</v>
      </c>
      <c r="B51" s="25">
        <v>1887.8600000000004</v>
      </c>
      <c r="C51" s="188">
        <v>7209.72</v>
      </c>
      <c r="D51" s="345">
        <f t="shared" si="9"/>
        <v>4.162672916431011E-3</v>
      </c>
      <c r="E51" s="295">
        <f t="shared" si="10"/>
        <v>1.3965292595089612E-2</v>
      </c>
      <c r="F51" s="67">
        <f t="shared" si="15"/>
        <v>2.8189908149968739</v>
      </c>
      <c r="H51" s="14">
        <v>457.72199999999998</v>
      </c>
      <c r="I51" s="422">
        <v>1180.452</v>
      </c>
      <c r="J51" s="345">
        <f t="shared" si="11"/>
        <v>4.9649898802380955E-3</v>
      </c>
      <c r="K51" s="295">
        <f t="shared" si="12"/>
        <v>1.1104505624004665E-2</v>
      </c>
      <c r="L51" s="67">
        <f t="shared" si="16"/>
        <v>1.57897151546135</v>
      </c>
      <c r="N51" s="40">
        <f t="shared" si="13"/>
        <v>2.4245547869015702</v>
      </c>
      <c r="O51" s="201">
        <f t="shared" si="14"/>
        <v>1.6373063031574042</v>
      </c>
      <c r="P51" s="67">
        <f t="shared" si="8"/>
        <v>-0.32469816231714049</v>
      </c>
    </row>
    <row r="52" spans="1:16" ht="20.100000000000001" customHeight="1" x14ac:dyDescent="0.25">
      <c r="A52" s="45" t="s">
        <v>189</v>
      </c>
      <c r="B52" s="25">
        <v>2652.17</v>
      </c>
      <c r="C52" s="188">
        <v>4248.8900000000021</v>
      </c>
      <c r="D52" s="345">
        <f t="shared" si="9"/>
        <v>5.8479528295375888E-3</v>
      </c>
      <c r="E52" s="295">
        <f t="shared" si="10"/>
        <v>8.230138209854243E-3</v>
      </c>
      <c r="F52" s="67">
        <f t="shared" si="15"/>
        <v>0.60204285547306624</v>
      </c>
      <c r="H52" s="14">
        <v>679.6</v>
      </c>
      <c r="I52" s="422">
        <v>1028.1429999999998</v>
      </c>
      <c r="J52" s="345">
        <f t="shared" si="11"/>
        <v>7.3717390088521191E-3</v>
      </c>
      <c r="K52" s="295">
        <f t="shared" si="12"/>
        <v>9.6717356790289016E-3</v>
      </c>
      <c r="L52" s="67">
        <f t="shared" si="16"/>
        <v>0.51286492054149468</v>
      </c>
      <c r="N52" s="40">
        <f t="shared" ref="N52" si="17">(H52/B52)*10</f>
        <v>2.5624300101426378</v>
      </c>
      <c r="O52" s="201">
        <f t="shared" ref="O52" si="18">(I52/C52)*10</f>
        <v>2.4197919927322178</v>
      </c>
      <c r="P52" s="67">
        <f t="shared" ref="P52" si="19">(O52-N52)/N52</f>
        <v>-5.5665136938698311E-2</v>
      </c>
    </row>
    <row r="53" spans="1:16" ht="20.100000000000001" customHeight="1" x14ac:dyDescent="0.25">
      <c r="A53" s="45" t="s">
        <v>195</v>
      </c>
      <c r="B53" s="25">
        <v>1405.9299999999998</v>
      </c>
      <c r="C53" s="188">
        <v>2351.0799999999995</v>
      </c>
      <c r="D53" s="345">
        <f t="shared" si="9"/>
        <v>3.1000321704987921E-3</v>
      </c>
      <c r="E53" s="295">
        <f t="shared" si="10"/>
        <v>4.5540631417674022E-3</v>
      </c>
      <c r="F53" s="67">
        <f t="shared" si="15"/>
        <v>0.67225964308322583</v>
      </c>
      <c r="H53" s="14">
        <v>404.4489999999999</v>
      </c>
      <c r="I53" s="422">
        <v>678.65600000000006</v>
      </c>
      <c r="J53" s="345">
        <f t="shared" si="11"/>
        <v>4.387128414348484E-3</v>
      </c>
      <c r="K53" s="295">
        <f t="shared" si="12"/>
        <v>6.3841133470607103E-3</v>
      </c>
      <c r="L53" s="67">
        <f t="shared" si="16"/>
        <v>0.67797670410855315</v>
      </c>
      <c r="N53" s="40">
        <f t="shared" ref="N53:N54" si="20">(H53/B53)*10</f>
        <v>2.8767363951263576</v>
      </c>
      <c r="O53" s="201">
        <f t="shared" ref="O53:O54" si="21">(I53/C53)*10</f>
        <v>2.8865712778808046</v>
      </c>
      <c r="P53" s="67">
        <f t="shared" ref="P53:P54" si="22">(O53-N53)/N53</f>
        <v>3.4187639754232704E-3</v>
      </c>
    </row>
    <row r="54" spans="1:16" ht="20.100000000000001" customHeight="1" x14ac:dyDescent="0.25">
      <c r="A54" s="45" t="s">
        <v>194</v>
      </c>
      <c r="B54" s="25"/>
      <c r="C54" s="188">
        <v>2421.92</v>
      </c>
      <c r="D54" s="345">
        <f t="shared" si="9"/>
        <v>0</v>
      </c>
      <c r="E54" s="295">
        <f t="shared" si="10"/>
        <v>4.6912808599917097E-3</v>
      </c>
      <c r="F54" s="67"/>
      <c r="H54" s="14"/>
      <c r="I54" s="422">
        <v>664.3</v>
      </c>
      <c r="J54" s="345">
        <f t="shared" si="11"/>
        <v>0</v>
      </c>
      <c r="K54" s="295">
        <f t="shared" si="12"/>
        <v>6.2490665321642035E-3</v>
      </c>
      <c r="L54" s="67"/>
      <c r="N54" s="40"/>
      <c r="O54" s="201">
        <f t="shared" si="21"/>
        <v>2.7428651648279052</v>
      </c>
      <c r="P54" s="67"/>
    </row>
    <row r="55" spans="1:16" ht="20.100000000000001" customHeight="1" x14ac:dyDescent="0.25">
      <c r="A55" s="45" t="s">
        <v>191</v>
      </c>
      <c r="B55" s="25">
        <v>3564.37</v>
      </c>
      <c r="C55" s="188">
        <v>2801.130000000001</v>
      </c>
      <c r="D55" s="345">
        <f t="shared" si="9"/>
        <v>7.8593256190285302E-3</v>
      </c>
      <c r="E55" s="295">
        <f t="shared" si="10"/>
        <v>5.4258140464377783E-3</v>
      </c>
      <c r="F55" s="67">
        <f t="shared" si="15"/>
        <v>-0.21413040733706065</v>
      </c>
      <c r="H55" s="14">
        <v>765.76499999999987</v>
      </c>
      <c r="I55" s="422">
        <v>661.09800000000007</v>
      </c>
      <c r="J55" s="345">
        <f t="shared" si="11"/>
        <v>8.306385700579226E-3</v>
      </c>
      <c r="K55" s="295">
        <f t="shared" si="12"/>
        <v>6.2189453353615701E-3</v>
      </c>
      <c r="L55" s="67">
        <f t="shared" si="16"/>
        <v>-0.13668292491821879</v>
      </c>
      <c r="N55" s="40">
        <f t="shared" si="13"/>
        <v>2.1483880741898282</v>
      </c>
      <c r="O55" s="201">
        <f t="shared" si="14"/>
        <v>2.3601118120187206</v>
      </c>
      <c r="P55" s="67">
        <f t="shared" si="8"/>
        <v>9.8550043342953655E-2</v>
      </c>
    </row>
    <row r="56" spans="1:16" ht="20.100000000000001" customHeight="1" x14ac:dyDescent="0.25">
      <c r="A56" s="45" t="s">
        <v>192</v>
      </c>
      <c r="B56" s="25">
        <v>1300.7299999999998</v>
      </c>
      <c r="C56" s="188">
        <v>1488.7999999999995</v>
      </c>
      <c r="D56" s="345">
        <f t="shared" si="9"/>
        <v>2.8680694238922945E-3</v>
      </c>
      <c r="E56" s="295">
        <f t="shared" si="10"/>
        <v>2.8838190131613164E-3</v>
      </c>
      <c r="F56" s="67">
        <f t="shared" si="15"/>
        <v>0.14458803902424003</v>
      </c>
      <c r="H56" s="14">
        <v>385.83299999999991</v>
      </c>
      <c r="I56" s="422">
        <v>434.36400000000003</v>
      </c>
      <c r="J56" s="345">
        <f t="shared" si="11"/>
        <v>4.1851974352596216E-3</v>
      </c>
      <c r="K56" s="295">
        <f t="shared" si="12"/>
        <v>4.0860598151090961E-3</v>
      </c>
      <c r="L56" s="67">
        <f t="shared" si="16"/>
        <v>0.12578239808414554</v>
      </c>
      <c r="N56" s="40">
        <f t="shared" si="13"/>
        <v>2.9662804732727004</v>
      </c>
      <c r="O56" s="201">
        <f t="shared" si="14"/>
        <v>2.9175443310048372</v>
      </c>
      <c r="P56" s="67">
        <f t="shared" si="8"/>
        <v>-1.6430051947883578E-2</v>
      </c>
    </row>
    <row r="57" spans="1:16" ht="20.100000000000001" customHeight="1" x14ac:dyDescent="0.25">
      <c r="A57" s="45" t="s">
        <v>193</v>
      </c>
      <c r="B57" s="25">
        <v>1989.2800000000004</v>
      </c>
      <c r="C57" s="188">
        <v>1231.0300000000004</v>
      </c>
      <c r="D57" s="345">
        <f t="shared" si="9"/>
        <v>4.3863008799370088E-3</v>
      </c>
      <c r="E57" s="295">
        <f t="shared" si="10"/>
        <v>2.3845162008140634E-3</v>
      </c>
      <c r="F57" s="67">
        <f t="shared" si="15"/>
        <v>-0.38116806080591964</v>
      </c>
      <c r="H57" s="14">
        <v>392.27999999999992</v>
      </c>
      <c r="I57" s="422">
        <v>352.50500000000017</v>
      </c>
      <c r="J57" s="345">
        <f t="shared" si="11"/>
        <v>4.2551291618488944E-3</v>
      </c>
      <c r="K57" s="295">
        <f t="shared" si="12"/>
        <v>3.3160126417590601E-3</v>
      </c>
      <c r="L57" s="67">
        <f t="shared" si="16"/>
        <v>-0.10139441215458285</v>
      </c>
      <c r="N57" s="40">
        <f t="shared" si="13"/>
        <v>1.9719697579023556</v>
      </c>
      <c r="O57" s="201">
        <f t="shared" si="14"/>
        <v>2.863496421695654</v>
      </c>
      <c r="P57" s="67">
        <f t="shared" si="8"/>
        <v>0.45209956198397405</v>
      </c>
    </row>
    <row r="58" spans="1:16" ht="20.100000000000001" customHeight="1" x14ac:dyDescent="0.25">
      <c r="A58" s="45" t="s">
        <v>196</v>
      </c>
      <c r="B58" s="25">
        <v>829.66999999999985</v>
      </c>
      <c r="C58" s="188">
        <v>1447.3600000000001</v>
      </c>
      <c r="D58" s="345">
        <f t="shared" si="9"/>
        <v>1.8293966917966988E-3</v>
      </c>
      <c r="E58" s="295">
        <f t="shared" si="10"/>
        <v>2.8035493598127115E-3</v>
      </c>
      <c r="F58" s="67">
        <f t="shared" si="15"/>
        <v>0.74450082562946762</v>
      </c>
      <c r="H58" s="14">
        <v>214.16499999999996</v>
      </c>
      <c r="I58" s="422">
        <v>330.32900000000001</v>
      </c>
      <c r="J58" s="345">
        <f t="shared" si="11"/>
        <v>2.3230848805632929E-3</v>
      </c>
      <c r="K58" s="295">
        <f t="shared" si="12"/>
        <v>3.1074031288623651E-3</v>
      </c>
      <c r="L58" s="67">
        <f t="shared" si="16"/>
        <v>0.54240422104452202</v>
      </c>
      <c r="N58" s="40">
        <f t="shared" si="13"/>
        <v>2.5813275157592779</v>
      </c>
      <c r="O58" s="201">
        <f t="shared" si="14"/>
        <v>2.2822863696661506</v>
      </c>
      <c r="P58" s="67">
        <f t="shared" si="8"/>
        <v>-0.11584781251795806</v>
      </c>
    </row>
    <row r="59" spans="1:16" ht="20.100000000000001" customHeight="1" x14ac:dyDescent="0.25">
      <c r="A59" s="45" t="s">
        <v>197</v>
      </c>
      <c r="B59" s="25">
        <v>116.64999999999998</v>
      </c>
      <c r="C59" s="188">
        <v>170.85999999999996</v>
      </c>
      <c r="D59" s="345">
        <f t="shared" si="9"/>
        <v>2.5720964250615895E-4</v>
      </c>
      <c r="E59" s="295">
        <f t="shared" si="10"/>
        <v>3.309573593422505E-4</v>
      </c>
      <c r="F59" s="67">
        <f>(C59-B59)/B59</f>
        <v>0.4647235319331332</v>
      </c>
      <c r="H59" s="14">
        <v>44.358999999999988</v>
      </c>
      <c r="I59" s="422">
        <v>110.80999999999999</v>
      </c>
      <c r="J59" s="345">
        <f t="shared" si="11"/>
        <v>4.8116976264518993E-4</v>
      </c>
      <c r="K59" s="295">
        <f t="shared" si="12"/>
        <v>1.0423890748594239E-3</v>
      </c>
      <c r="L59" s="67">
        <f>(I59-H59)/H59</f>
        <v>1.4980274577875969</v>
      </c>
      <c r="N59" s="40">
        <f t="shared" si="13"/>
        <v>3.8027432490355761</v>
      </c>
      <c r="O59" s="201">
        <f t="shared" si="14"/>
        <v>6.4854266651059351</v>
      </c>
      <c r="P59" s="67">
        <f>(O59-N59)/N59</f>
        <v>0.70546004302307852</v>
      </c>
    </row>
    <row r="60" spans="1:16" ht="20.100000000000001" customHeight="1" x14ac:dyDescent="0.25">
      <c r="A60" s="45" t="s">
        <v>216</v>
      </c>
      <c r="B60" s="25">
        <v>110.32</v>
      </c>
      <c r="C60" s="188">
        <v>961.12000000000023</v>
      </c>
      <c r="D60" s="345">
        <f t="shared" si="9"/>
        <v>2.4325218826643343E-4</v>
      </c>
      <c r="E60" s="295">
        <f t="shared" si="10"/>
        <v>1.8616980990929649E-3</v>
      </c>
      <c r="F60" s="67">
        <f>(C60-B60)/B60</f>
        <v>7.7121102248005826</v>
      </c>
      <c r="H60" s="14">
        <v>33.428999999999995</v>
      </c>
      <c r="I60" s="422">
        <v>106.79900000000001</v>
      </c>
      <c r="J60" s="345">
        <f t="shared" si="11"/>
        <v>3.6261015792660015E-4</v>
      </c>
      <c r="K60" s="295">
        <f t="shared" si="12"/>
        <v>1.0046576194017835E-3</v>
      </c>
      <c r="L60" s="67">
        <f>(I60-H60)/H60</f>
        <v>2.1948009213557094</v>
      </c>
      <c r="N60" s="40">
        <f t="shared" si="13"/>
        <v>3.030184916606236</v>
      </c>
      <c r="O60" s="201">
        <f t="shared" si="14"/>
        <v>1.1111931912768434</v>
      </c>
      <c r="P60" s="67">
        <f>(O60-N60)/N60</f>
        <v>-0.63329195350844658</v>
      </c>
    </row>
    <row r="61" spans="1:16" ht="20.100000000000001" customHeight="1" thickBot="1" x14ac:dyDescent="0.3">
      <c r="A61" s="14" t="s">
        <v>17</v>
      </c>
      <c r="B61" s="25">
        <f>B62-SUM(B39:B60)</f>
        <v>2031.4400000000023</v>
      </c>
      <c r="C61" s="188">
        <f>C62-SUM(C39:C60)</f>
        <v>592.16999999992549</v>
      </c>
      <c r="D61" s="345">
        <f t="shared" si="9"/>
        <v>4.479262376105549E-3</v>
      </c>
      <c r="E61" s="295">
        <f t="shared" si="10"/>
        <v>1.1470386250829678E-3</v>
      </c>
      <c r="F61" s="67">
        <f t="shared" si="15"/>
        <v>-0.70849742054900722</v>
      </c>
      <c r="H61" s="25">
        <f>H62-SUM(H39:H60)</f>
        <v>275.40700000002107</v>
      </c>
      <c r="I61" s="188">
        <f>I62-SUM(I39:I60)</f>
        <v>205.81899999998859</v>
      </c>
      <c r="J61" s="345">
        <f t="shared" si="11"/>
        <v>2.9873874708815345E-3</v>
      </c>
      <c r="K61" s="295">
        <f t="shared" si="12"/>
        <v>1.9361382275830694E-3</v>
      </c>
      <c r="L61" s="67">
        <f t="shared" si="16"/>
        <v>-0.25267331621936684</v>
      </c>
      <c r="N61" s="40">
        <f t="shared" si="13"/>
        <v>1.3557230339070845</v>
      </c>
      <c r="O61" s="201">
        <f t="shared" si="14"/>
        <v>3.4756742151749407</v>
      </c>
      <c r="P61" s="67">
        <f t="shared" si="8"/>
        <v>1.5637052172509955</v>
      </c>
    </row>
    <row r="62" spans="1:16" ht="26.25" customHeight="1" thickBot="1" x14ac:dyDescent="0.3">
      <c r="A62" s="18" t="s">
        <v>18</v>
      </c>
      <c r="B62" s="47">
        <v>453521.10000000003</v>
      </c>
      <c r="C62" s="199">
        <v>516259.86000000004</v>
      </c>
      <c r="D62" s="351">
        <f>SUM(D39:D61)</f>
        <v>1.0000000000000002</v>
      </c>
      <c r="E62" s="352">
        <f>SUM(E39:E61)</f>
        <v>0.99999999999999989</v>
      </c>
      <c r="F62" s="72">
        <f t="shared" si="15"/>
        <v>0.13833702555404812</v>
      </c>
      <c r="G62" s="2"/>
      <c r="H62" s="47">
        <v>92189.915999999983</v>
      </c>
      <c r="I62" s="199">
        <v>106303.87699999999</v>
      </c>
      <c r="J62" s="351">
        <f>SUM(J39:J61)</f>
        <v>1.0000000000000002</v>
      </c>
      <c r="K62" s="352">
        <f>SUM(K39:K61)</f>
        <v>1</v>
      </c>
      <c r="L62" s="72">
        <f t="shared" si="16"/>
        <v>0.15309658162612941</v>
      </c>
      <c r="M62" s="2"/>
      <c r="N62" s="35">
        <f t="shared" si="13"/>
        <v>2.0327591373367189</v>
      </c>
      <c r="O62" s="194">
        <f t="shared" si="14"/>
        <v>2.0591156748076442</v>
      </c>
      <c r="P62" s="72">
        <f t="shared" si="8"/>
        <v>1.2965893000710937E-2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B5</f>
        <v>jan-junho</v>
      </c>
      <c r="C66" s="467"/>
      <c r="D66" s="465" t="str">
        <f>B5</f>
        <v>jan-junho</v>
      </c>
      <c r="E66" s="467"/>
      <c r="F66" s="177" t="str">
        <f>F37</f>
        <v>2021/2020</v>
      </c>
      <c r="H66" s="468" t="str">
        <f>B5</f>
        <v>jan-junho</v>
      </c>
      <c r="I66" s="467"/>
      <c r="J66" s="465" t="str">
        <f>B5</f>
        <v>jan-junho</v>
      </c>
      <c r="K66" s="466"/>
      <c r="L66" s="177" t="str">
        <f>F66</f>
        <v>2021/2020</v>
      </c>
      <c r="N66" s="468" t="str">
        <f>B5</f>
        <v>jan-junho</v>
      </c>
      <c r="O66" s="466"/>
      <c r="P66" s="177" t="str">
        <f>P37</f>
        <v>2021/2020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2">
        <v>1000</v>
      </c>
      <c r="N67" s="31">
        <f>B6</f>
        <v>2020</v>
      </c>
      <c r="O67" s="180">
        <f>C6</f>
        <v>2021</v>
      </c>
      <c r="P67" s="178" t="s">
        <v>23</v>
      </c>
    </row>
    <row r="68" spans="1:16" ht="20.100000000000001" customHeight="1" x14ac:dyDescent="0.25">
      <c r="A68" s="45" t="s">
        <v>165</v>
      </c>
      <c r="B68" s="46">
        <v>117309.51000000001</v>
      </c>
      <c r="C68" s="195">
        <v>131863.34</v>
      </c>
      <c r="D68" s="345">
        <f>B68/$B$96</f>
        <v>0.17118664183508758</v>
      </c>
      <c r="E68" s="344">
        <f>C68/$C$96</f>
        <v>0.16961323502309072</v>
      </c>
      <c r="F68" s="76">
        <f t="shared" ref="F68:F80" si="23">(C68-B68)/B68</f>
        <v>0.12406351369125987</v>
      </c>
      <c r="H68" s="25">
        <v>31628.936000000002</v>
      </c>
      <c r="I68" s="195">
        <v>35145.474000000002</v>
      </c>
      <c r="J68" s="343">
        <f>H68/$H$96</f>
        <v>0.21475779672734494</v>
      </c>
      <c r="K68" s="344">
        <f>I68/$I$96</f>
        <v>0.20358942577793285</v>
      </c>
      <c r="L68" s="73">
        <f t="shared" ref="L68:L80" si="24">(I68-H68)/H68</f>
        <v>0.11118104004510301</v>
      </c>
      <c r="N68" s="49">
        <f t="shared" ref="N68:N96" si="25">(H68/B68)*10</f>
        <v>2.6961953894445556</v>
      </c>
      <c r="O68" s="197">
        <f t="shared" ref="O68:O96" si="26">(I68/C68)*10</f>
        <v>2.6652952973889485</v>
      </c>
      <c r="P68" s="76">
        <f t="shared" si="8"/>
        <v>-1.1460627882007026E-2</v>
      </c>
    </row>
    <row r="69" spans="1:16" ht="20.100000000000001" customHeight="1" x14ac:dyDescent="0.25">
      <c r="A69" s="45" t="s">
        <v>167</v>
      </c>
      <c r="B69" s="25">
        <v>76755.539999999964</v>
      </c>
      <c r="C69" s="188">
        <v>112552.75999999994</v>
      </c>
      <c r="D69" s="345">
        <f t="shared" ref="D69:D95" si="27">B69/$B$96</f>
        <v>0.112007314111522</v>
      </c>
      <c r="E69" s="295">
        <f t="shared" ref="E69:E95" si="28">C69/$C$96</f>
        <v>0.14477441367993193</v>
      </c>
      <c r="F69" s="67">
        <f t="shared" si="23"/>
        <v>0.46637962549673923</v>
      </c>
      <c r="H69" s="25">
        <v>20592.188999999998</v>
      </c>
      <c r="I69" s="188">
        <v>29381.407000000007</v>
      </c>
      <c r="J69" s="294">
        <f t="shared" ref="J69:J96" si="29">H69/$H$96</f>
        <v>0.13981921931970989</v>
      </c>
      <c r="K69" s="295">
        <f t="shared" ref="K69:K96" si="30">I69/$I$96</f>
        <v>0.17019954773345033</v>
      </c>
      <c r="L69" s="74">
        <f t="shared" si="24"/>
        <v>0.4268229084338731</v>
      </c>
      <c r="N69" s="48">
        <f t="shared" si="25"/>
        <v>2.6828277151069497</v>
      </c>
      <c r="O69" s="191">
        <f t="shared" si="26"/>
        <v>2.6104563761919319</v>
      </c>
      <c r="P69" s="67">
        <f t="shared" si="8"/>
        <v>-2.69757683311143E-2</v>
      </c>
    </row>
    <row r="70" spans="1:16" ht="20.100000000000001" customHeight="1" x14ac:dyDescent="0.25">
      <c r="A70" s="45" t="s">
        <v>166</v>
      </c>
      <c r="B70" s="25">
        <v>79578.180000000022</v>
      </c>
      <c r="C70" s="188">
        <v>86256.510000000024</v>
      </c>
      <c r="D70" s="345">
        <f t="shared" si="27"/>
        <v>0.11612631744475049</v>
      </c>
      <c r="E70" s="295">
        <f t="shared" si="28"/>
        <v>0.11095006165399406</v>
      </c>
      <c r="F70" s="67">
        <f t="shared" si="23"/>
        <v>8.3921622736282731E-2</v>
      </c>
      <c r="H70" s="25">
        <v>17715.767000000003</v>
      </c>
      <c r="I70" s="188">
        <v>20612.62200000001</v>
      </c>
      <c r="J70" s="294">
        <f t="shared" si="29"/>
        <v>0.12028855754916973</v>
      </c>
      <c r="K70" s="295">
        <f t="shared" si="30"/>
        <v>0.11940404834937175</v>
      </c>
      <c r="L70" s="74">
        <f t="shared" si="24"/>
        <v>0.16351846352461094</v>
      </c>
      <c r="N70" s="48">
        <f t="shared" si="25"/>
        <v>2.2262091191329079</v>
      </c>
      <c r="O70" s="191">
        <f t="shared" si="26"/>
        <v>2.3896888478330509</v>
      </c>
      <c r="P70" s="67">
        <f t="shared" si="8"/>
        <v>7.3434129478284232E-2</v>
      </c>
    </row>
    <row r="71" spans="1:16" ht="20.100000000000001" customHeight="1" x14ac:dyDescent="0.25">
      <c r="A71" s="45" t="s">
        <v>169</v>
      </c>
      <c r="B71" s="25">
        <v>60636.090000000011</v>
      </c>
      <c r="C71" s="188">
        <v>64011.739999999991</v>
      </c>
      <c r="D71" s="345">
        <f t="shared" si="27"/>
        <v>8.8484630283684043E-2</v>
      </c>
      <c r="E71" s="295">
        <f t="shared" si="28"/>
        <v>8.233704910596816E-2</v>
      </c>
      <c r="F71" s="67">
        <f t="shared" si="23"/>
        <v>5.5670641032427699E-2</v>
      </c>
      <c r="H71" s="25">
        <v>18832.808999999997</v>
      </c>
      <c r="I71" s="188">
        <v>19938.171000000002</v>
      </c>
      <c r="J71" s="294">
        <f t="shared" si="29"/>
        <v>0.12787317812483201</v>
      </c>
      <c r="K71" s="295">
        <f t="shared" si="30"/>
        <v>0.11549711308352914</v>
      </c>
      <c r="L71" s="74">
        <f t="shared" si="24"/>
        <v>5.8693421677032079E-2</v>
      </c>
      <c r="N71" s="48">
        <f t="shared" si="25"/>
        <v>3.1058745707383166</v>
      </c>
      <c r="O71" s="191">
        <f t="shared" si="26"/>
        <v>3.1147678535218706</v>
      </c>
      <c r="P71" s="67">
        <f t="shared" si="8"/>
        <v>2.8633747374543425E-3</v>
      </c>
    </row>
    <row r="72" spans="1:16" ht="20.100000000000001" customHeight="1" x14ac:dyDescent="0.25">
      <c r="A72" s="45" t="s">
        <v>172</v>
      </c>
      <c r="B72" s="25">
        <v>53500.88</v>
      </c>
      <c r="C72" s="188">
        <v>50704.009999999987</v>
      </c>
      <c r="D72" s="345">
        <f t="shared" si="27"/>
        <v>7.8072408472441818E-2</v>
      </c>
      <c r="E72" s="295">
        <f t="shared" si="28"/>
        <v>6.521957630333905E-2</v>
      </c>
      <c r="F72" s="67">
        <f t="shared" si="23"/>
        <v>-5.2277084040486997E-2</v>
      </c>
      <c r="H72" s="25">
        <v>14578.792000000001</v>
      </c>
      <c r="I72" s="188">
        <v>15052.544000000005</v>
      </c>
      <c r="J72" s="294">
        <f t="shared" si="29"/>
        <v>9.8988762975341399E-2</v>
      </c>
      <c r="K72" s="295">
        <f t="shared" si="30"/>
        <v>8.7195830377961872E-2</v>
      </c>
      <c r="L72" s="74">
        <f t="shared" si="24"/>
        <v>3.2495970859588642E-2</v>
      </c>
      <c r="N72" s="48">
        <f t="shared" si="25"/>
        <v>2.7249630286455107</v>
      </c>
      <c r="O72" s="191">
        <f t="shared" si="26"/>
        <v>2.9687087865437087</v>
      </c>
      <c r="P72" s="67">
        <f t="shared" ref="P72:P80" si="31">(O72-N72)/N72</f>
        <v>8.9449198149068487E-2</v>
      </c>
    </row>
    <row r="73" spans="1:16" ht="20.100000000000001" customHeight="1" x14ac:dyDescent="0.25">
      <c r="A73" s="45" t="s">
        <v>175</v>
      </c>
      <c r="B73" s="25">
        <v>105283.47000000002</v>
      </c>
      <c r="C73" s="188">
        <v>93455.460000000021</v>
      </c>
      <c r="D73" s="345">
        <f t="shared" si="27"/>
        <v>0.15363736213752141</v>
      </c>
      <c r="E73" s="295">
        <f t="shared" si="28"/>
        <v>0.12020993022906183</v>
      </c>
      <c r="F73" s="67">
        <f t="shared" si="23"/>
        <v>-0.1123444164596778</v>
      </c>
      <c r="H73" s="25">
        <v>12253.196000000004</v>
      </c>
      <c r="I73" s="188">
        <v>11034.419</v>
      </c>
      <c r="J73" s="294">
        <f t="shared" si="29"/>
        <v>8.3198163094336045E-2</v>
      </c>
      <c r="K73" s="295">
        <f t="shared" si="30"/>
        <v>6.391978176203035E-2</v>
      </c>
      <c r="L73" s="74">
        <f t="shared" si="24"/>
        <v>-9.9466049510674878E-2</v>
      </c>
      <c r="N73" s="48">
        <f t="shared" si="25"/>
        <v>1.163829041728963</v>
      </c>
      <c r="O73" s="191">
        <f t="shared" si="26"/>
        <v>1.1807142140223801</v>
      </c>
      <c r="P73" s="67">
        <f t="shared" si="31"/>
        <v>1.4508292616871657E-2</v>
      </c>
    </row>
    <row r="74" spans="1:16" ht="20.100000000000001" customHeight="1" x14ac:dyDescent="0.25">
      <c r="A74" s="45" t="s">
        <v>179</v>
      </c>
      <c r="B74" s="25">
        <v>24169.440000000006</v>
      </c>
      <c r="C74" s="188">
        <v>25630.179999999993</v>
      </c>
      <c r="D74" s="345">
        <f t="shared" si="27"/>
        <v>3.5269819715678975E-2</v>
      </c>
      <c r="E74" s="295">
        <f t="shared" si="28"/>
        <v>3.2967599213125635E-2</v>
      </c>
      <c r="F74" s="67">
        <f t="shared" si="23"/>
        <v>6.0437478071481456E-2</v>
      </c>
      <c r="H74" s="25">
        <v>5675.058</v>
      </c>
      <c r="I74" s="188">
        <v>6198.8329999999987</v>
      </c>
      <c r="J74" s="294">
        <f t="shared" si="29"/>
        <v>3.8533163188919563E-2</v>
      </c>
      <c r="K74" s="295">
        <f t="shared" si="30"/>
        <v>3.5908374744449328E-2</v>
      </c>
      <c r="L74" s="74">
        <f t="shared" si="24"/>
        <v>9.2294210913791322E-2</v>
      </c>
      <c r="N74" s="48">
        <f t="shared" si="25"/>
        <v>2.348030405338311</v>
      </c>
      <c r="O74" s="191">
        <f t="shared" si="26"/>
        <v>2.418567875840123</v>
      </c>
      <c r="P74" s="67">
        <f t="shared" si="31"/>
        <v>3.0041123122359563E-2</v>
      </c>
    </row>
    <row r="75" spans="1:16" ht="20.100000000000001" customHeight="1" x14ac:dyDescent="0.25">
      <c r="A75" s="45" t="s">
        <v>177</v>
      </c>
      <c r="B75" s="25">
        <v>16408.46</v>
      </c>
      <c r="C75" s="188">
        <v>22664.629999999994</v>
      </c>
      <c r="D75" s="345">
        <f t="shared" si="27"/>
        <v>2.3944428419190915E-2</v>
      </c>
      <c r="E75" s="295">
        <f t="shared" si="28"/>
        <v>2.9153070253653456E-2</v>
      </c>
      <c r="F75" s="67">
        <f t="shared" si="23"/>
        <v>0.38127709730224502</v>
      </c>
      <c r="H75" s="25">
        <v>4250.340000000002</v>
      </c>
      <c r="I75" s="188">
        <v>5902.8029999999981</v>
      </c>
      <c r="J75" s="294">
        <f t="shared" si="29"/>
        <v>2.8859448630902527E-2</v>
      </c>
      <c r="K75" s="295">
        <f t="shared" si="30"/>
        <v>3.4193542908263493E-2</v>
      </c>
      <c r="L75" s="74">
        <f t="shared" si="24"/>
        <v>0.38878372083174412</v>
      </c>
      <c r="N75" s="48">
        <f t="shared" si="25"/>
        <v>2.5903344981795988</v>
      </c>
      <c r="O75" s="191">
        <f t="shared" si="26"/>
        <v>2.6044118081786465</v>
      </c>
      <c r="P75" s="67">
        <f t="shared" si="31"/>
        <v>5.4345529540454048E-3</v>
      </c>
    </row>
    <row r="76" spans="1:16" ht="20.100000000000001" customHeight="1" x14ac:dyDescent="0.25">
      <c r="A76" s="45" t="s">
        <v>182</v>
      </c>
      <c r="B76" s="25">
        <v>13732.06</v>
      </c>
      <c r="C76" s="188">
        <v>20907.249999999993</v>
      </c>
      <c r="D76" s="345">
        <f t="shared" si="27"/>
        <v>2.0038829220904022E-2</v>
      </c>
      <c r="E76" s="295">
        <f t="shared" si="28"/>
        <v>2.6892586733632807E-2</v>
      </c>
      <c r="F76" s="67">
        <f t="shared" si="23"/>
        <v>0.52251373792424394</v>
      </c>
      <c r="H76" s="25">
        <v>2520.2370000000001</v>
      </c>
      <c r="I76" s="188">
        <v>4293.3860000000004</v>
      </c>
      <c r="J76" s="294">
        <f t="shared" si="29"/>
        <v>1.7112195786501753E-2</v>
      </c>
      <c r="K76" s="295">
        <f t="shared" si="30"/>
        <v>2.48705705429671E-2</v>
      </c>
      <c r="L76" s="74">
        <f t="shared" si="24"/>
        <v>0.70356438700011159</v>
      </c>
      <c r="N76" s="48">
        <f t="shared" si="25"/>
        <v>1.8352941947530088</v>
      </c>
      <c r="O76" s="191">
        <f t="shared" si="26"/>
        <v>2.0535393224838283</v>
      </c>
      <c r="P76" s="67">
        <f t="shared" si="31"/>
        <v>0.11891560947273121</v>
      </c>
    </row>
    <row r="77" spans="1:16" ht="20.100000000000001" customHeight="1" x14ac:dyDescent="0.25">
      <c r="A77" s="45" t="s">
        <v>186</v>
      </c>
      <c r="B77" s="25">
        <v>34843.769999999997</v>
      </c>
      <c r="C77" s="188">
        <v>50884.090000000018</v>
      </c>
      <c r="D77" s="345">
        <f t="shared" si="27"/>
        <v>5.0846585031121251E-2</v>
      </c>
      <c r="E77" s="295">
        <f t="shared" si="28"/>
        <v>6.5451209685012557E-2</v>
      </c>
      <c r="F77" s="67">
        <f t="shared" si="23"/>
        <v>0.46034972679477631</v>
      </c>
      <c r="H77" s="25">
        <v>1873.7339999999999</v>
      </c>
      <c r="I77" s="188">
        <v>3017.1800000000012</v>
      </c>
      <c r="J77" s="294">
        <f t="shared" si="29"/>
        <v>1.272249517002769E-2</v>
      </c>
      <c r="K77" s="295">
        <f t="shared" si="30"/>
        <v>1.7477810760744433E-2</v>
      </c>
      <c r="L77" s="74">
        <f t="shared" si="24"/>
        <v>0.61024990740414664</v>
      </c>
      <c r="N77" s="48">
        <f t="shared" si="25"/>
        <v>0.53775294694001252</v>
      </c>
      <c r="O77" s="191">
        <f t="shared" si="26"/>
        <v>0.59295154929566396</v>
      </c>
      <c r="P77" s="67">
        <f t="shared" si="31"/>
        <v>0.102646768687646</v>
      </c>
    </row>
    <row r="78" spans="1:16" ht="20.100000000000001" customHeight="1" x14ac:dyDescent="0.25">
      <c r="A78" s="45" t="s">
        <v>184</v>
      </c>
      <c r="B78" s="25">
        <v>7532.5899999999992</v>
      </c>
      <c r="C78" s="188">
        <v>9530.1299999999992</v>
      </c>
      <c r="D78" s="345">
        <f t="shared" si="27"/>
        <v>1.0992107855710608E-2</v>
      </c>
      <c r="E78" s="295">
        <f t="shared" si="28"/>
        <v>1.2258419811682363E-2</v>
      </c>
      <c r="F78" s="67">
        <f t="shared" si="23"/>
        <v>0.265186343608241</v>
      </c>
      <c r="H78" s="25">
        <v>2233.9790000000007</v>
      </c>
      <c r="I78" s="188">
        <v>2753.136</v>
      </c>
      <c r="J78" s="294">
        <f t="shared" si="29"/>
        <v>1.5168528210217297E-2</v>
      </c>
      <c r="K78" s="295">
        <f t="shared" si="30"/>
        <v>1.5948266264058777E-2</v>
      </c>
      <c r="L78" s="74">
        <f t="shared" si="24"/>
        <v>0.23239117288031763</v>
      </c>
      <c r="N78" s="48">
        <f t="shared" si="25"/>
        <v>2.9657514878680518</v>
      </c>
      <c r="O78" s="191">
        <f t="shared" si="26"/>
        <v>2.8888755977095801</v>
      </c>
      <c r="P78" s="67">
        <f t="shared" si="31"/>
        <v>-2.5921217766541296E-2</v>
      </c>
    </row>
    <row r="79" spans="1:16" ht="20.100000000000001" customHeight="1" x14ac:dyDescent="0.25">
      <c r="A79" s="45" t="s">
        <v>187</v>
      </c>
      <c r="B79" s="25">
        <v>6227.1500000000024</v>
      </c>
      <c r="C79" s="188">
        <v>7789.0800000000017</v>
      </c>
      <c r="D79" s="345">
        <f t="shared" si="27"/>
        <v>9.087114051566373E-3</v>
      </c>
      <c r="E79" s="295">
        <f t="shared" si="28"/>
        <v>1.0018941251250392E-2</v>
      </c>
      <c r="F79" s="67">
        <f t="shared" si="23"/>
        <v>0.25082581919497665</v>
      </c>
      <c r="H79" s="25">
        <v>2174.4579999999996</v>
      </c>
      <c r="I79" s="188">
        <v>2419.5480000000002</v>
      </c>
      <c r="J79" s="294">
        <f t="shared" si="29"/>
        <v>1.476438566116005E-2</v>
      </c>
      <c r="K79" s="295">
        <f t="shared" si="30"/>
        <v>1.4015869809072596E-2</v>
      </c>
      <c r="L79" s="74">
        <f t="shared" si="24"/>
        <v>0.11271314506879444</v>
      </c>
      <c r="N79" s="48">
        <f t="shared" si="25"/>
        <v>3.4918991834145618</v>
      </c>
      <c r="O79" s="191">
        <f t="shared" si="26"/>
        <v>3.106333482259779</v>
      </c>
      <c r="P79" s="67">
        <f t="shared" si="31"/>
        <v>-0.11041719159192806</v>
      </c>
    </row>
    <row r="80" spans="1:16" ht="20.100000000000001" customHeight="1" x14ac:dyDescent="0.25">
      <c r="A80" s="45" t="s">
        <v>199</v>
      </c>
      <c r="B80" s="25">
        <v>17626.189999999999</v>
      </c>
      <c r="C80" s="188">
        <v>15549.839999999997</v>
      </c>
      <c r="D80" s="345">
        <f t="shared" si="27"/>
        <v>2.5721429357664197E-2</v>
      </c>
      <c r="E80" s="295">
        <f t="shared" si="28"/>
        <v>2.0001455040433956E-2</v>
      </c>
      <c r="F80" s="67">
        <f t="shared" si="23"/>
        <v>-0.11779913866808439</v>
      </c>
      <c r="H80" s="25">
        <v>1700.7139999999999</v>
      </c>
      <c r="I80" s="188">
        <v>1638.25</v>
      </c>
      <c r="J80" s="294">
        <f t="shared" si="29"/>
        <v>1.1547704023409124E-2</v>
      </c>
      <c r="K80" s="295">
        <f t="shared" si="30"/>
        <v>9.4899951208709966E-3</v>
      </c>
      <c r="L80" s="74">
        <f t="shared" si="24"/>
        <v>-3.6728103608249206E-2</v>
      </c>
      <c r="N80" s="48">
        <f t="shared" si="25"/>
        <v>0.96487896703711928</v>
      </c>
      <c r="O80" s="191">
        <f t="shared" si="26"/>
        <v>1.0535478178553608</v>
      </c>
      <c r="P80" s="67">
        <f t="shared" si="31"/>
        <v>9.1896345393992163E-2</v>
      </c>
    </row>
    <row r="81" spans="1:16" ht="20.100000000000001" customHeight="1" x14ac:dyDescent="0.25">
      <c r="A81" s="45" t="s">
        <v>200</v>
      </c>
      <c r="B81" s="25">
        <v>4471.8300000000008</v>
      </c>
      <c r="C81" s="188">
        <v>5110</v>
      </c>
      <c r="D81" s="345">
        <f t="shared" si="27"/>
        <v>6.5256223519934552E-3</v>
      </c>
      <c r="E81" s="295">
        <f t="shared" si="28"/>
        <v>6.5728930494858813E-3</v>
      </c>
      <c r="F81" s="67">
        <f t="shared" ref="F81:F83" si="32">(C81-B81)/B81</f>
        <v>0.14270891335314603</v>
      </c>
      <c r="H81" s="25">
        <v>1103.3980000000001</v>
      </c>
      <c r="I81" s="188">
        <v>1347.3920000000001</v>
      </c>
      <c r="J81" s="294">
        <f t="shared" si="29"/>
        <v>7.491978971197734E-3</v>
      </c>
      <c r="K81" s="295">
        <f t="shared" si="30"/>
        <v>7.8051234585079293E-3</v>
      </c>
      <c r="L81" s="74">
        <f t="shared" ref="L81:L87" si="33">(I81-H81)/H81</f>
        <v>0.22112963771911848</v>
      </c>
      <c r="N81" s="48">
        <f t="shared" si="25"/>
        <v>2.4674417408532969</v>
      </c>
      <c r="O81" s="191">
        <f t="shared" si="26"/>
        <v>2.6367749510763212</v>
      </c>
      <c r="P81" s="67">
        <f t="shared" ref="P81:P83" si="34">(O81-N81)/N81</f>
        <v>6.8627034802639375E-2</v>
      </c>
    </row>
    <row r="82" spans="1:16" ht="20.100000000000001" customHeight="1" x14ac:dyDescent="0.25">
      <c r="A82" s="45" t="s">
        <v>202</v>
      </c>
      <c r="B82" s="25">
        <v>3981.2399999999993</v>
      </c>
      <c r="C82" s="188">
        <v>6929.7100000000009</v>
      </c>
      <c r="D82" s="345">
        <f t="shared" si="27"/>
        <v>5.8097174384201576E-3</v>
      </c>
      <c r="E82" s="295">
        <f t="shared" si="28"/>
        <v>8.9135504293449738E-3</v>
      </c>
      <c r="F82" s="67">
        <f t="shared" si="32"/>
        <v>0.7405908711858622</v>
      </c>
      <c r="H82" s="25">
        <v>751.31299999999999</v>
      </c>
      <c r="I82" s="188">
        <v>1292.808</v>
      </c>
      <c r="J82" s="294">
        <f t="shared" si="29"/>
        <v>5.1013516399227498E-3</v>
      </c>
      <c r="K82" s="295">
        <f t="shared" si="30"/>
        <v>7.4889312450621033E-3</v>
      </c>
      <c r="L82" s="74">
        <f t="shared" si="33"/>
        <v>0.72073157259357956</v>
      </c>
      <c r="N82" s="48">
        <f t="shared" si="25"/>
        <v>1.88713315449458</v>
      </c>
      <c r="O82" s="191">
        <f t="shared" si="26"/>
        <v>1.8656018794437281</v>
      </c>
      <c r="P82" s="67">
        <f t="shared" si="34"/>
        <v>-1.140951553925639E-2</v>
      </c>
    </row>
    <row r="83" spans="1:16" ht="20.100000000000001" customHeight="1" x14ac:dyDescent="0.25">
      <c r="A83" s="45" t="s">
        <v>203</v>
      </c>
      <c r="B83" s="25">
        <v>31481.07</v>
      </c>
      <c r="C83" s="188">
        <v>26630.709999999992</v>
      </c>
      <c r="D83" s="345">
        <f t="shared" si="27"/>
        <v>4.5939486531614698E-2</v>
      </c>
      <c r="E83" s="295">
        <f t="shared" si="28"/>
        <v>3.425456138197145E-2</v>
      </c>
      <c r="F83" s="67">
        <f t="shared" si="32"/>
        <v>-0.1540722726387638</v>
      </c>
      <c r="H83" s="25">
        <v>1381.5020000000006</v>
      </c>
      <c r="I83" s="188">
        <v>1098.3359999999996</v>
      </c>
      <c r="J83" s="294">
        <f t="shared" si="29"/>
        <v>9.3802815780594274E-3</v>
      </c>
      <c r="K83" s="295">
        <f t="shared" si="30"/>
        <v>6.362400904060408E-3</v>
      </c>
      <c r="L83" s="74">
        <f t="shared" si="33"/>
        <v>-0.20496966345325662</v>
      </c>
      <c r="N83" s="48">
        <f t="shared" si="25"/>
        <v>0.43883578290064496</v>
      </c>
      <c r="O83" s="191">
        <f t="shared" si="26"/>
        <v>0.41243211315056932</v>
      </c>
      <c r="P83" s="67">
        <f t="shared" si="34"/>
        <v>-6.0167540521766386E-2</v>
      </c>
    </row>
    <row r="84" spans="1:16" ht="20.100000000000001" customHeight="1" x14ac:dyDescent="0.25">
      <c r="A84" s="45" t="s">
        <v>201</v>
      </c>
      <c r="B84" s="25">
        <v>3787.63</v>
      </c>
      <c r="C84" s="188">
        <v>4969.9199999999992</v>
      </c>
      <c r="D84" s="345">
        <f t="shared" si="27"/>
        <v>5.5271875248122061E-3</v>
      </c>
      <c r="E84" s="295">
        <f t="shared" si="28"/>
        <v>6.392710885420913E-3</v>
      </c>
      <c r="F84" s="67">
        <f t="shared" ref="F84:F87" si="35">(C84-B84)/B84</f>
        <v>0.31214506168765138</v>
      </c>
      <c r="H84" s="25">
        <v>826.16500000000008</v>
      </c>
      <c r="I84" s="188">
        <v>1001.4180000000002</v>
      </c>
      <c r="J84" s="294">
        <f t="shared" si="29"/>
        <v>5.6095903805694555E-3</v>
      </c>
      <c r="K84" s="295">
        <f t="shared" si="30"/>
        <v>5.8009778324140965E-3</v>
      </c>
      <c r="L84" s="74">
        <f t="shared" ref="L84:L85" si="36">(I84-H84)/H84</f>
        <v>0.21212832787639291</v>
      </c>
      <c r="N84" s="48">
        <f t="shared" si="25"/>
        <v>2.1812188624548861</v>
      </c>
      <c r="O84" s="191">
        <f t="shared" si="26"/>
        <v>2.0149579872513046</v>
      </c>
      <c r="P84" s="67">
        <f t="shared" ref="P84:P86" si="37">(O84-N84)/N84</f>
        <v>-7.622383891200199E-2</v>
      </c>
    </row>
    <row r="85" spans="1:16" ht="20.100000000000001" customHeight="1" x14ac:dyDescent="0.25">
      <c r="A85" s="45" t="s">
        <v>185</v>
      </c>
      <c r="B85" s="25">
        <v>2238.4900000000002</v>
      </c>
      <c r="C85" s="188">
        <v>2886.77</v>
      </c>
      <c r="D85" s="345">
        <f t="shared" si="27"/>
        <v>3.2665688048771594E-3</v>
      </c>
      <c r="E85" s="295">
        <f t="shared" si="28"/>
        <v>3.7131957863922424E-3</v>
      </c>
      <c r="F85" s="67">
        <f t="shared" si="35"/>
        <v>0.28960593971829207</v>
      </c>
      <c r="H85" s="25">
        <v>702.92199999999991</v>
      </c>
      <c r="I85" s="188">
        <v>974.68699999999978</v>
      </c>
      <c r="J85" s="294">
        <f t="shared" si="29"/>
        <v>4.7727808482453766E-3</v>
      </c>
      <c r="K85" s="295">
        <f t="shared" si="30"/>
        <v>5.6461314661232333E-3</v>
      </c>
      <c r="L85" s="74">
        <f t="shared" si="36"/>
        <v>0.38662184424445373</v>
      </c>
      <c r="N85" s="48">
        <f t="shared" si="25"/>
        <v>3.1401614481190436</v>
      </c>
      <c r="O85" s="191">
        <f t="shared" si="26"/>
        <v>3.3763929928605316</v>
      </c>
      <c r="P85" s="67">
        <f t="shared" si="37"/>
        <v>7.5229108007484988E-2</v>
      </c>
    </row>
    <row r="86" spans="1:16" ht="20.100000000000001" customHeight="1" x14ac:dyDescent="0.25">
      <c r="A86" s="45" t="s">
        <v>206</v>
      </c>
      <c r="B86" s="25">
        <v>2340.3100000000009</v>
      </c>
      <c r="C86" s="188">
        <v>2982.1300000000006</v>
      </c>
      <c r="D86" s="345">
        <f t="shared" si="27"/>
        <v>3.4151520175395322E-3</v>
      </c>
      <c r="E86" s="295">
        <f t="shared" si="28"/>
        <v>3.8358554891709073E-3</v>
      </c>
      <c r="F86" s="67">
        <f t="shared" si="35"/>
        <v>0.27424571958415744</v>
      </c>
      <c r="H86" s="25">
        <v>509.22799999999995</v>
      </c>
      <c r="I86" s="188">
        <v>774.74199999999996</v>
      </c>
      <c r="J86" s="294">
        <f t="shared" si="29"/>
        <v>3.4576149925458258E-3</v>
      </c>
      <c r="K86" s="295">
        <f t="shared" si="30"/>
        <v>4.4878973294270336E-3</v>
      </c>
      <c r="L86" s="74">
        <f t="shared" si="33"/>
        <v>0.52140495023840017</v>
      </c>
      <c r="N86" s="48">
        <f t="shared" si="25"/>
        <v>2.175899773961568</v>
      </c>
      <c r="O86" s="191">
        <f t="shared" si="26"/>
        <v>2.5979484462447977</v>
      </c>
      <c r="P86" s="67">
        <f t="shared" si="37"/>
        <v>0.1939651252938106</v>
      </c>
    </row>
    <row r="87" spans="1:16" ht="20.100000000000001" customHeight="1" x14ac:dyDescent="0.25">
      <c r="A87" s="45" t="s">
        <v>208</v>
      </c>
      <c r="B87" s="25">
        <v>1605.82</v>
      </c>
      <c r="C87" s="188">
        <v>4635.37</v>
      </c>
      <c r="D87" s="345">
        <f t="shared" si="27"/>
        <v>2.3433303335051035E-3</v>
      </c>
      <c r="E87" s="295">
        <f t="shared" si="28"/>
        <v>5.962385764147822E-3</v>
      </c>
      <c r="F87" s="67">
        <f t="shared" si="35"/>
        <v>1.886606219875204</v>
      </c>
      <c r="H87" s="25">
        <v>223.58899999999997</v>
      </c>
      <c r="I87" s="188">
        <v>673.83800000000008</v>
      </c>
      <c r="J87" s="294">
        <f t="shared" si="29"/>
        <v>1.5181503738371193E-3</v>
      </c>
      <c r="K87" s="295">
        <f t="shared" si="30"/>
        <v>3.9033843016984412E-3</v>
      </c>
      <c r="L87" s="74">
        <f t="shared" si="33"/>
        <v>2.0137350227426225</v>
      </c>
      <c r="N87" s="48">
        <f t="shared" ref="N87" si="38">(H87/B87)*10</f>
        <v>1.3923665167951573</v>
      </c>
      <c r="O87" s="191">
        <f t="shared" ref="O87" si="39">(I87/C87)*10</f>
        <v>1.4536876236416942</v>
      </c>
      <c r="P87" s="67">
        <f t="shared" ref="P87" si="40">(O87-N87)/N87</f>
        <v>4.4040923210133739E-2</v>
      </c>
    </row>
    <row r="88" spans="1:16" ht="20.100000000000001" customHeight="1" x14ac:dyDescent="0.25">
      <c r="A88" s="45" t="s">
        <v>205</v>
      </c>
      <c r="B88" s="25">
        <v>929.18999999999994</v>
      </c>
      <c r="C88" s="188">
        <v>1687.4900000000002</v>
      </c>
      <c r="D88" s="345">
        <f t="shared" si="27"/>
        <v>1.3559422055956503E-3</v>
      </c>
      <c r="E88" s="295">
        <f t="shared" si="28"/>
        <v>2.1705853800541939E-3</v>
      </c>
      <c r="F88" s="67">
        <f t="shared" ref="F88:F94" si="41">(C88-B88)/B88</f>
        <v>0.81608712965055619</v>
      </c>
      <c r="H88" s="25">
        <v>313.49099999999993</v>
      </c>
      <c r="I88" s="188">
        <v>583.42699999999991</v>
      </c>
      <c r="J88" s="294">
        <f t="shared" si="29"/>
        <v>2.1285773398716946E-3</v>
      </c>
      <c r="K88" s="295">
        <f t="shared" si="30"/>
        <v>3.3796547434057087E-3</v>
      </c>
      <c r="L88" s="74">
        <f t="shared" ref="L88:L94" si="42">(I88-H88)/H88</f>
        <v>0.86106459196595764</v>
      </c>
      <c r="N88" s="48">
        <f t="shared" si="25"/>
        <v>3.3738094469376549</v>
      </c>
      <c r="O88" s="191">
        <f t="shared" si="26"/>
        <v>3.4573656732780629</v>
      </c>
      <c r="P88" s="67">
        <f t="shared" ref="P88:P94" si="43">(O88-N88)/N88</f>
        <v>2.4766136811979821E-2</v>
      </c>
    </row>
    <row r="89" spans="1:16" ht="20.100000000000001" customHeight="1" x14ac:dyDescent="0.25">
      <c r="A89" s="45" t="s">
        <v>217</v>
      </c>
      <c r="B89" s="25">
        <v>97.92</v>
      </c>
      <c r="C89" s="188">
        <v>375.92</v>
      </c>
      <c r="D89" s="345">
        <f t="shared" si="27"/>
        <v>1.4289204659103747E-4</v>
      </c>
      <c r="E89" s="295">
        <f t="shared" si="28"/>
        <v>4.835385430846835E-4</v>
      </c>
      <c r="F89" s="67">
        <f t="shared" si="41"/>
        <v>2.8390522875816995</v>
      </c>
      <c r="H89" s="25">
        <v>55.513999999999996</v>
      </c>
      <c r="I89" s="188">
        <v>488.63299999999998</v>
      </c>
      <c r="J89" s="294">
        <f t="shared" si="29"/>
        <v>3.769353584174259E-4</v>
      </c>
      <c r="K89" s="295">
        <f t="shared" si="30"/>
        <v>2.8305355018443811E-3</v>
      </c>
      <c r="L89" s="74">
        <f t="shared" si="42"/>
        <v>7.8019778794538315</v>
      </c>
      <c r="N89" s="48">
        <f t="shared" si="25"/>
        <v>5.6693218954248357</v>
      </c>
      <c r="O89" s="191">
        <f t="shared" si="26"/>
        <v>12.998324111513087</v>
      </c>
      <c r="P89" s="67">
        <f t="shared" si="43"/>
        <v>1.2927475897960186</v>
      </c>
    </row>
    <row r="90" spans="1:16" ht="20.100000000000001" customHeight="1" x14ac:dyDescent="0.25">
      <c r="A90" s="45" t="s">
        <v>204</v>
      </c>
      <c r="B90" s="25">
        <v>560.91</v>
      </c>
      <c r="C90" s="188">
        <v>749.4000000000002</v>
      </c>
      <c r="D90" s="345">
        <f t="shared" si="27"/>
        <v>8.1852101565950582E-4</v>
      </c>
      <c r="E90" s="295">
        <f t="shared" si="28"/>
        <v>9.6393856189524877E-4</v>
      </c>
      <c r="F90" s="67">
        <f t="shared" si="41"/>
        <v>0.33604321548911636</v>
      </c>
      <c r="H90" s="25">
        <v>412.73599999999993</v>
      </c>
      <c r="I90" s="188">
        <v>472.99799999999993</v>
      </c>
      <c r="J90" s="294">
        <f t="shared" si="29"/>
        <v>2.8024424846304482E-3</v>
      </c>
      <c r="K90" s="295">
        <f t="shared" si="30"/>
        <v>2.7399656414965599E-3</v>
      </c>
      <c r="L90" s="74">
        <f t="shared" si="42"/>
        <v>0.14600616374631728</v>
      </c>
      <c r="N90" s="48">
        <f t="shared" si="25"/>
        <v>7.3583284305860106</v>
      </c>
      <c r="O90" s="191">
        <f t="shared" si="26"/>
        <v>6.3116893514811823</v>
      </c>
      <c r="P90" s="67">
        <f t="shared" si="43"/>
        <v>-0.14223870121837914</v>
      </c>
    </row>
    <row r="91" spans="1:16" ht="20.100000000000001" customHeight="1" x14ac:dyDescent="0.25">
      <c r="A91" s="45" t="s">
        <v>207</v>
      </c>
      <c r="B91" s="25">
        <v>307.68000000000006</v>
      </c>
      <c r="C91" s="188">
        <v>753.8900000000001</v>
      </c>
      <c r="D91" s="345">
        <f t="shared" si="27"/>
        <v>4.4898922482772074E-4</v>
      </c>
      <c r="E91" s="295">
        <f t="shared" si="28"/>
        <v>9.6971396107180274E-4</v>
      </c>
      <c r="F91" s="67">
        <f t="shared" si="41"/>
        <v>1.4502405096203845</v>
      </c>
      <c r="H91" s="25">
        <v>153.53900000000002</v>
      </c>
      <c r="I91" s="188">
        <v>453.375</v>
      </c>
      <c r="J91" s="294">
        <f t="shared" si="29"/>
        <v>1.0425168065002191E-3</v>
      </c>
      <c r="K91" s="295">
        <f t="shared" si="30"/>
        <v>2.6262942395390743E-3</v>
      </c>
      <c r="L91" s="74">
        <f t="shared" si="42"/>
        <v>1.9528328307465854</v>
      </c>
      <c r="N91" s="48">
        <f t="shared" si="25"/>
        <v>4.9902171086843463</v>
      </c>
      <c r="O91" s="191">
        <f t="shared" si="26"/>
        <v>6.0138083805329678</v>
      </c>
      <c r="P91" s="67">
        <f t="shared" si="43"/>
        <v>0.20511958689478499</v>
      </c>
    </row>
    <row r="92" spans="1:16" ht="20.100000000000001" customHeight="1" x14ac:dyDescent="0.25">
      <c r="A92" s="45" t="s">
        <v>211</v>
      </c>
      <c r="B92" s="25">
        <v>827.43000000000006</v>
      </c>
      <c r="C92" s="188">
        <v>1285.49</v>
      </c>
      <c r="D92" s="345">
        <f t="shared" si="27"/>
        <v>1.2074465493343762E-3</v>
      </c>
      <c r="E92" s="295">
        <f t="shared" si="28"/>
        <v>1.6535006430887682E-3</v>
      </c>
      <c r="F92" s="67">
        <f t="shared" si="41"/>
        <v>0.55359365746951394</v>
      </c>
      <c r="H92" s="25">
        <v>283.31600000000003</v>
      </c>
      <c r="I92" s="188">
        <v>382.15300000000002</v>
      </c>
      <c r="J92" s="294">
        <f t="shared" si="29"/>
        <v>1.9236916454478414E-3</v>
      </c>
      <c r="K92" s="295">
        <f t="shared" si="30"/>
        <v>2.2137220237608509E-3</v>
      </c>
      <c r="L92" s="74">
        <f t="shared" si="42"/>
        <v>0.34885781247793973</v>
      </c>
      <c r="N92" s="48">
        <f t="shared" si="25"/>
        <v>3.4240479557183083</v>
      </c>
      <c r="O92" s="191">
        <f t="shared" si="26"/>
        <v>2.9728197029926333</v>
      </c>
      <c r="P92" s="67">
        <f t="shared" si="43"/>
        <v>-0.13178210660633544</v>
      </c>
    </row>
    <row r="93" spans="1:16" ht="20.100000000000001" customHeight="1" x14ac:dyDescent="0.25">
      <c r="A93" s="45" t="s">
        <v>215</v>
      </c>
      <c r="B93" s="25">
        <v>658</v>
      </c>
      <c r="C93" s="188">
        <v>1352.9799999999998</v>
      </c>
      <c r="D93" s="345">
        <f t="shared" si="27"/>
        <v>9.6020186536869526E-4</v>
      </c>
      <c r="E93" s="295">
        <f t="shared" si="28"/>
        <v>1.7403117099987098E-3</v>
      </c>
      <c r="F93" s="67">
        <f t="shared" si="41"/>
        <v>1.0562006079027353</v>
      </c>
      <c r="H93" s="25">
        <v>157.45600000000002</v>
      </c>
      <c r="I93" s="188">
        <v>335.57599999999996</v>
      </c>
      <c r="J93" s="294">
        <f t="shared" si="29"/>
        <v>1.0691129047622984E-3</v>
      </c>
      <c r="K93" s="295">
        <f t="shared" si="30"/>
        <v>1.9439124692088542E-3</v>
      </c>
      <c r="L93" s="74">
        <f t="shared" si="42"/>
        <v>1.1312366629407575</v>
      </c>
      <c r="N93" s="48">
        <f t="shared" si="25"/>
        <v>2.3929483282674773</v>
      </c>
      <c r="O93" s="191">
        <f t="shared" si="26"/>
        <v>2.4802731747697675</v>
      </c>
      <c r="P93" s="67">
        <f t="shared" si="43"/>
        <v>3.6492575067642363E-2</v>
      </c>
    </row>
    <row r="94" spans="1:16" ht="20.100000000000001" customHeight="1" x14ac:dyDescent="0.25">
      <c r="A94" s="45" t="s">
        <v>218</v>
      </c>
      <c r="B94" s="25">
        <v>721.67</v>
      </c>
      <c r="C94" s="188">
        <v>1449.21</v>
      </c>
      <c r="D94" s="345">
        <f t="shared" si="27"/>
        <v>1.0531137996666053E-3</v>
      </c>
      <c r="E94" s="295">
        <f t="shared" si="28"/>
        <v>1.8640904767603589E-3</v>
      </c>
      <c r="F94" s="67">
        <f t="shared" si="41"/>
        <v>1.0081339116216554</v>
      </c>
      <c r="H94" s="25">
        <v>161.72300000000004</v>
      </c>
      <c r="I94" s="188">
        <v>310.02099999999996</v>
      </c>
      <c r="J94" s="294">
        <f t="shared" si="29"/>
        <v>1.0980854733822351E-3</v>
      </c>
      <c r="K94" s="295">
        <f t="shared" si="30"/>
        <v>1.7958783930215455E-3</v>
      </c>
      <c r="L94" s="74">
        <f t="shared" si="42"/>
        <v>0.91698768882595472</v>
      </c>
      <c r="N94" s="48">
        <f t="shared" si="25"/>
        <v>2.2409550071362263</v>
      </c>
      <c r="O94" s="191">
        <f t="shared" si="26"/>
        <v>2.139241379786228</v>
      </c>
      <c r="P94" s="67">
        <f t="shared" si="43"/>
        <v>-4.5388518299606911E-2</v>
      </c>
    </row>
    <row r="95" spans="1:16" ht="20.100000000000001" customHeight="1" thickBot="1" x14ac:dyDescent="0.3">
      <c r="A95" s="14" t="s">
        <v>17</v>
      </c>
      <c r="B95" s="25">
        <f>B96-SUM(B68:B94)</f>
        <v>17660.050000000047</v>
      </c>
      <c r="C95" s="188">
        <f>C96-SUM(C68:C94)</f>
        <v>23837.4300000004</v>
      </c>
      <c r="D95" s="345">
        <f t="shared" si="27"/>
        <v>2.5770840353350262E-2</v>
      </c>
      <c r="E95" s="295">
        <f t="shared" si="28"/>
        <v>3.0661619953935199E-2</v>
      </c>
      <c r="F95" s="67">
        <f>(C95-B95)/B95</f>
        <v>0.34979402663074782</v>
      </c>
      <c r="H95" s="25">
        <f>H96-SUM(H68:H94)</f>
        <v>4211.1410000000324</v>
      </c>
      <c r="I95" s="188">
        <f>I96-SUM(I68:I94)</f>
        <v>5051.9949999999953</v>
      </c>
      <c r="J95" s="294">
        <f t="shared" si="29"/>
        <v>2.8593290740738006E-2</v>
      </c>
      <c r="K95" s="295">
        <f t="shared" si="30"/>
        <v>2.9265013215726918E-2</v>
      </c>
      <c r="L95" s="74">
        <f>(I95-H95)/H95</f>
        <v>0.19967367513934026</v>
      </c>
      <c r="N95" s="48">
        <f t="shared" si="25"/>
        <v>2.38455780136524</v>
      </c>
      <c r="O95" s="191">
        <f t="shared" si="26"/>
        <v>2.1193538900795557</v>
      </c>
      <c r="P95" s="67">
        <f>(O95-N95)/N95</f>
        <v>-0.11121722909540969</v>
      </c>
    </row>
    <row r="96" spans="1:16" ht="26.25" customHeight="1" thickBot="1" x14ac:dyDescent="0.3">
      <c r="A96" s="18" t="s">
        <v>18</v>
      </c>
      <c r="B96" s="23">
        <v>685272.57000000018</v>
      </c>
      <c r="C96" s="193">
        <v>777435.44000000029</v>
      </c>
      <c r="D96" s="341">
        <f>SUM(D68:D95)</f>
        <v>1</v>
      </c>
      <c r="E96" s="342">
        <f>SUM(E68:E95)</f>
        <v>1.0000000000000002</v>
      </c>
      <c r="F96" s="72">
        <f>(C96-B96)/B96</f>
        <v>0.13449082020020164</v>
      </c>
      <c r="G96" s="2"/>
      <c r="H96" s="23">
        <v>147277.24200000006</v>
      </c>
      <c r="I96" s="193">
        <v>172629.17199999999</v>
      </c>
      <c r="J96" s="353">
        <f t="shared" si="29"/>
        <v>1</v>
      </c>
      <c r="K96" s="342">
        <f t="shared" si="30"/>
        <v>1</v>
      </c>
      <c r="L96" s="75">
        <f>(I96-H96)/H96</f>
        <v>0.17213745759850613</v>
      </c>
      <c r="M96" s="2"/>
      <c r="N96" s="44">
        <f t="shared" si="25"/>
        <v>2.1491775455130213</v>
      </c>
      <c r="O96" s="198">
        <f t="shared" si="26"/>
        <v>2.220495273536796</v>
      </c>
      <c r="P96" s="72">
        <f>(O96-N96)/N96</f>
        <v>3.3183730293790459E-2</v>
      </c>
    </row>
  </sheetData>
  <mergeCells count="33"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O94 P88:P9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125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116</v>
      </c>
      <c r="H4" s="458"/>
      <c r="I4" s="176" t="s">
        <v>0</v>
      </c>
      <c r="K4" s="464" t="s">
        <v>19</v>
      </c>
      <c r="L4" s="463"/>
      <c r="M4" s="458" t="s">
        <v>116</v>
      </c>
      <c r="N4" s="458"/>
      <c r="O4" s="176" t="s">
        <v>0</v>
      </c>
      <c r="P4"/>
      <c r="Q4" s="470" t="s">
        <v>22</v>
      </c>
      <c r="R4" s="458"/>
      <c r="S4" s="176" t="s">
        <v>0</v>
      </c>
    </row>
    <row r="5" spans="1:19" x14ac:dyDescent="0.25">
      <c r="A5" s="460"/>
      <c r="B5" s="461"/>
      <c r="C5" s="461"/>
      <c r="D5" s="461"/>
      <c r="E5" s="465" t="s">
        <v>160</v>
      </c>
      <c r="F5" s="466"/>
      <c r="G5" s="467" t="str">
        <f>E5</f>
        <v>jan-jun</v>
      </c>
      <c r="H5" s="467"/>
      <c r="I5" s="177" t="s">
        <v>124</v>
      </c>
      <c r="K5" s="468" t="str">
        <f>E5</f>
        <v>jan-jun</v>
      </c>
      <c r="L5" s="466"/>
      <c r="M5" s="454" t="str">
        <f>E5</f>
        <v>jan-jun</v>
      </c>
      <c r="N5" s="455"/>
      <c r="O5" s="177" t="str">
        <f>I5</f>
        <v>2021/2020</v>
      </c>
      <c r="P5"/>
      <c r="Q5" s="468" t="str">
        <f>E5</f>
        <v>jan-jun</v>
      </c>
      <c r="R5" s="466"/>
      <c r="S5" s="177" t="str">
        <f>O5</f>
        <v>2021/2020</v>
      </c>
    </row>
    <row r="6" spans="1:19" ht="15.75" thickBot="1" x14ac:dyDescent="0.3">
      <c r="A6" s="441"/>
      <c r="B6" s="472"/>
      <c r="C6" s="472"/>
      <c r="D6" s="472"/>
      <c r="E6" s="120">
        <v>2020</v>
      </c>
      <c r="F6" s="192">
        <v>2021</v>
      </c>
      <c r="G6" s="372">
        <f>E6</f>
        <v>2020</v>
      </c>
      <c r="H6" s="185">
        <f>F6</f>
        <v>2021</v>
      </c>
      <c r="I6" s="177" t="s">
        <v>1</v>
      </c>
      <c r="K6" s="371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371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235445.33000000007</v>
      </c>
      <c r="F7" s="193">
        <v>290866.27999999974</v>
      </c>
      <c r="G7" s="341">
        <f>E7/E15</f>
        <v>0.38590366663450848</v>
      </c>
      <c r="H7" s="342">
        <f>F7/F15</f>
        <v>0.39545945772212115</v>
      </c>
      <c r="I7" s="218">
        <f t="shared" ref="I7:I18" si="0">(F7-E7)/E7</f>
        <v>0.23538776496437472</v>
      </c>
      <c r="J7" s="12"/>
      <c r="K7" s="23">
        <v>57237.572999999997</v>
      </c>
      <c r="L7" s="193">
        <v>69919.45899999993</v>
      </c>
      <c r="M7" s="341">
        <f>K7/K15</f>
        <v>0.34171497888916091</v>
      </c>
      <c r="N7" s="342">
        <f>L7/L15</f>
        <v>0.34667720516670442</v>
      </c>
      <c r="O7" s="218">
        <f t="shared" ref="O7:O18" si="1">(L7-K7)/K7</f>
        <v>0.22156575367023221</v>
      </c>
      <c r="P7" s="52"/>
      <c r="Q7" s="251">
        <f t="shared" ref="Q7:R18" si="2">(K7/E7)*10</f>
        <v>2.4310345420739492</v>
      </c>
      <c r="R7" s="252">
        <f t="shared" si="2"/>
        <v>2.4038351575163679</v>
      </c>
      <c r="S7" s="70">
        <f>(R7-Q7)/Q7</f>
        <v>-1.1188399048570136E-2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202546.58000000007</v>
      </c>
      <c r="F8" s="241">
        <v>255101.94999999972</v>
      </c>
      <c r="G8" s="343">
        <f>E8/E7</f>
        <v>0.86027011026296429</v>
      </c>
      <c r="H8" s="344">
        <f>F8/F7</f>
        <v>0.87704202082138893</v>
      </c>
      <c r="I8" s="281">
        <f t="shared" si="0"/>
        <v>0.25947300615986518</v>
      </c>
      <c r="J8" s="5"/>
      <c r="K8" s="240">
        <v>51906.530999999995</v>
      </c>
      <c r="L8" s="241">
        <v>64369.243999999941</v>
      </c>
      <c r="M8" s="348">
        <f>K8/K7</f>
        <v>0.90686114521312777</v>
      </c>
      <c r="N8" s="344">
        <f>L8/L7</f>
        <v>0.92061988065439704</v>
      </c>
      <c r="O8" s="282">
        <f t="shared" si="1"/>
        <v>0.24009913126346175</v>
      </c>
      <c r="P8" s="57"/>
      <c r="Q8" s="253">
        <f t="shared" si="2"/>
        <v>2.5626959981254673</v>
      </c>
      <c r="R8" s="254">
        <f t="shared" si="2"/>
        <v>2.5232752630859938</v>
      </c>
      <c r="S8" s="242">
        <f t="shared" ref="S8:S18" si="3">(R8-Q8)/Q8</f>
        <v>-1.5382524914507444E-2</v>
      </c>
    </row>
    <row r="9" spans="1:19" ht="24" customHeight="1" x14ac:dyDescent="0.25">
      <c r="A9" s="14"/>
      <c r="B9" s="1" t="s">
        <v>39</v>
      </c>
      <c r="D9" s="1"/>
      <c r="E9" s="25">
        <v>32594.439999999991</v>
      </c>
      <c r="F9" s="188">
        <v>33336.049999999996</v>
      </c>
      <c r="G9" s="345">
        <f>E9/E7</f>
        <v>0.13843740285696038</v>
      </c>
      <c r="H9" s="295">
        <f>F9/F7</f>
        <v>0.1146095381011509</v>
      </c>
      <c r="I9" s="242">
        <f t="shared" si="0"/>
        <v>2.2752653520048339E-2</v>
      </c>
      <c r="J9" s="1"/>
      <c r="K9" s="25">
        <v>5279.5500000000011</v>
      </c>
      <c r="L9" s="188">
        <v>5002.9699999999984</v>
      </c>
      <c r="M9" s="345">
        <f>K9/K7</f>
        <v>9.2239235929867283E-2</v>
      </c>
      <c r="N9" s="295">
        <f>L9/L7</f>
        <v>7.1553328237279459E-2</v>
      </c>
      <c r="O9" s="242">
        <f t="shared" si="1"/>
        <v>-5.2387040562169619E-2</v>
      </c>
      <c r="P9" s="8"/>
      <c r="Q9" s="253">
        <f t="shared" si="2"/>
        <v>1.6197701203027273</v>
      </c>
      <c r="R9" s="254">
        <f t="shared" si="2"/>
        <v>1.5007686873519805</v>
      </c>
      <c r="S9" s="242">
        <f t="shared" si="3"/>
        <v>-7.3468099861297556E-2</v>
      </c>
    </row>
    <row r="10" spans="1:19" ht="24" customHeight="1" thickBot="1" x14ac:dyDescent="0.3">
      <c r="A10" s="14"/>
      <c r="B10" s="1" t="s">
        <v>38</v>
      </c>
      <c r="D10" s="1"/>
      <c r="E10" s="25">
        <v>304.31000000000006</v>
      </c>
      <c r="F10" s="188">
        <v>2428.2800000000002</v>
      </c>
      <c r="G10" s="345">
        <f>E10/E7</f>
        <v>1.2924868800753022E-3</v>
      </c>
      <c r="H10" s="295">
        <f>F10/F7</f>
        <v>8.3484410774600695E-3</v>
      </c>
      <c r="I10" s="250">
        <f t="shared" si="0"/>
        <v>6.9796260392363045</v>
      </c>
      <c r="J10" s="1"/>
      <c r="K10" s="25">
        <v>51.492000000000004</v>
      </c>
      <c r="L10" s="188">
        <v>547.245</v>
      </c>
      <c r="M10" s="345">
        <f>K10/K7</f>
        <v>8.9961885700499576E-4</v>
      </c>
      <c r="N10" s="295">
        <f>L10/L7</f>
        <v>7.8267911083236587E-3</v>
      </c>
      <c r="O10" s="284">
        <f t="shared" si="1"/>
        <v>9.6277674201817742</v>
      </c>
      <c r="P10" s="8"/>
      <c r="Q10" s="253">
        <f t="shared" si="2"/>
        <v>1.6920903026519007</v>
      </c>
      <c r="R10" s="254">
        <f t="shared" si="2"/>
        <v>2.2536322005699505</v>
      </c>
      <c r="S10" s="242">
        <f t="shared" si="3"/>
        <v>0.33186284268515837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374668.93000000046</v>
      </c>
      <c r="F11" s="193">
        <v>444648.51000000013</v>
      </c>
      <c r="G11" s="341">
        <f>E11/E15</f>
        <v>0.61409633336549141</v>
      </c>
      <c r="H11" s="342">
        <f>F11/F15</f>
        <v>0.6045405422778789</v>
      </c>
      <c r="I11" s="218">
        <f t="shared" si="0"/>
        <v>0.18677711012759873</v>
      </c>
      <c r="J11" s="12"/>
      <c r="K11" s="23">
        <v>110263.34599999987</v>
      </c>
      <c r="L11" s="193">
        <v>131765.15699999989</v>
      </c>
      <c r="M11" s="341">
        <f>K11/K15</f>
        <v>0.6582850211108392</v>
      </c>
      <c r="N11" s="342">
        <f>L11/L15</f>
        <v>0.65332279483329569</v>
      </c>
      <c r="O11" s="218">
        <f t="shared" si="1"/>
        <v>0.1950041584988727</v>
      </c>
      <c r="P11" s="8"/>
      <c r="Q11" s="255">
        <f t="shared" si="2"/>
        <v>2.9429540901616722</v>
      </c>
      <c r="R11" s="256">
        <f t="shared" si="2"/>
        <v>2.9633554152694641</v>
      </c>
      <c r="S11" s="72">
        <f t="shared" si="3"/>
        <v>6.9322607430383522E-3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345037.14000000048</v>
      </c>
      <c r="F12" s="189">
        <v>412470.78000000014</v>
      </c>
      <c r="G12" s="345">
        <f>E12/E11</f>
        <v>0.92091207029096345</v>
      </c>
      <c r="H12" s="295">
        <f>F12/F11</f>
        <v>0.92763333447355989</v>
      </c>
      <c r="I12" s="281">
        <f t="shared" si="0"/>
        <v>0.19543878667670261</v>
      </c>
      <c r="J12" s="5"/>
      <c r="K12" s="37">
        <v>105505.24199999987</v>
      </c>
      <c r="L12" s="189">
        <v>126561.12899999988</v>
      </c>
      <c r="M12" s="345">
        <f>K12/K11</f>
        <v>0.95684781776892558</v>
      </c>
      <c r="N12" s="295">
        <f>L12/L11</f>
        <v>0.96050527985937884</v>
      </c>
      <c r="O12" s="281">
        <f t="shared" si="1"/>
        <v>0.19957195112637194</v>
      </c>
      <c r="P12" s="57"/>
      <c r="Q12" s="253">
        <f t="shared" si="2"/>
        <v>3.0577937783741111</v>
      </c>
      <c r="R12" s="254">
        <f t="shared" si="2"/>
        <v>3.0683659337032272</v>
      </c>
      <c r="S12" s="242">
        <f t="shared" si="3"/>
        <v>3.4574454967782236E-3</v>
      </c>
    </row>
    <row r="13" spans="1:19" ht="24" customHeight="1" x14ac:dyDescent="0.25">
      <c r="A13" s="14"/>
      <c r="B13" s="5" t="s">
        <v>39</v>
      </c>
      <c r="D13" s="5"/>
      <c r="E13" s="217">
        <v>25588.29</v>
      </c>
      <c r="F13" s="215">
        <v>29133.069999999985</v>
      </c>
      <c r="G13" s="345">
        <f>E13/E11</f>
        <v>6.8295735117400766E-2</v>
      </c>
      <c r="H13" s="295">
        <f>F13/F11</f>
        <v>6.5519324465969711E-2</v>
      </c>
      <c r="I13" s="242">
        <f t="shared" si="0"/>
        <v>0.13853133601346493</v>
      </c>
      <c r="J13" s="243"/>
      <c r="K13" s="217">
        <v>4307.6449999999968</v>
      </c>
      <c r="L13" s="215">
        <v>4878.3570000000027</v>
      </c>
      <c r="M13" s="345">
        <f>K13/K11</f>
        <v>3.906688084724004E-2</v>
      </c>
      <c r="N13" s="295">
        <f>L13/L11</f>
        <v>3.7023118334690006E-2</v>
      </c>
      <c r="O13" s="242">
        <f t="shared" si="1"/>
        <v>0.13248816928971777</v>
      </c>
      <c r="P13" s="244"/>
      <c r="Q13" s="253">
        <f t="shared" si="2"/>
        <v>1.6834438721774676</v>
      </c>
      <c r="R13" s="254">
        <f t="shared" si="2"/>
        <v>1.6745083851444442</v>
      </c>
      <c r="S13" s="242">
        <f t="shared" si="3"/>
        <v>-5.307861569192494E-3</v>
      </c>
    </row>
    <row r="14" spans="1:19" ht="24" customHeight="1" thickBot="1" x14ac:dyDescent="0.3">
      <c r="A14" s="14"/>
      <c r="B14" s="1" t="s">
        <v>38</v>
      </c>
      <c r="D14" s="1"/>
      <c r="E14" s="217">
        <v>4043.5000000000009</v>
      </c>
      <c r="F14" s="215">
        <v>3044.6600000000017</v>
      </c>
      <c r="G14" s="345">
        <f>E14/E11</f>
        <v>1.0792194591635863E-2</v>
      </c>
      <c r="H14" s="295">
        <f>F14/F11</f>
        <v>6.8473410604704393E-3</v>
      </c>
      <c r="I14" s="250">
        <f t="shared" si="0"/>
        <v>-0.24702361815259033</v>
      </c>
      <c r="J14" s="243"/>
      <c r="K14" s="217">
        <v>450.45899999999995</v>
      </c>
      <c r="L14" s="215">
        <v>325.67099999999999</v>
      </c>
      <c r="M14" s="345">
        <f>K14/K11</f>
        <v>4.0853013838343024E-3</v>
      </c>
      <c r="N14" s="295">
        <f>L14/L11</f>
        <v>2.4716018059311403E-3</v>
      </c>
      <c r="O14" s="284">
        <f t="shared" si="1"/>
        <v>-0.27702410208254241</v>
      </c>
      <c r="P14" s="244"/>
      <c r="Q14" s="253">
        <f t="shared" si="2"/>
        <v>1.1140323976752811</v>
      </c>
      <c r="R14" s="254">
        <f t="shared" si="2"/>
        <v>1.0696465286764361</v>
      </c>
      <c r="S14" s="242">
        <f t="shared" si="3"/>
        <v>-3.9842529796680674E-2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610114.26000000059</v>
      </c>
      <c r="F15" s="193">
        <v>735514.7899999998</v>
      </c>
      <c r="G15" s="341">
        <f>G7+G11</f>
        <v>0.99999999999999989</v>
      </c>
      <c r="H15" s="342">
        <f>H7+H11</f>
        <v>1</v>
      </c>
      <c r="I15" s="218">
        <f t="shared" si="0"/>
        <v>0.20553614006661489</v>
      </c>
      <c r="J15" s="12"/>
      <c r="K15" s="23">
        <v>167500.91899999985</v>
      </c>
      <c r="L15" s="193">
        <v>201684.61599999981</v>
      </c>
      <c r="M15" s="341">
        <f>M7+M11</f>
        <v>1</v>
      </c>
      <c r="N15" s="342">
        <f>N7+N11</f>
        <v>1</v>
      </c>
      <c r="O15" s="218">
        <f t="shared" si="1"/>
        <v>0.20408065343211632</v>
      </c>
      <c r="P15" s="8"/>
      <c r="Q15" s="255">
        <f t="shared" si="2"/>
        <v>2.7454024595327384</v>
      </c>
      <c r="R15" s="256">
        <f t="shared" si="2"/>
        <v>2.7420878375538833</v>
      </c>
      <c r="S15" s="72">
        <f t="shared" si="3"/>
        <v>-1.2073355465046342E-3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547583.72000000055</v>
      </c>
      <c r="F16" s="241">
        <f t="shared" ref="F16:F17" si="4">F8+F12</f>
        <v>667572.72999999986</v>
      </c>
      <c r="G16" s="343">
        <f>E16/E15</f>
        <v>0.8975101155642552</v>
      </c>
      <c r="H16" s="344">
        <f>F16/F15</f>
        <v>0.90762652101122265</v>
      </c>
      <c r="I16" s="282">
        <f t="shared" si="0"/>
        <v>0.21912450209439971</v>
      </c>
      <c r="J16" s="5"/>
      <c r="K16" s="240">
        <f t="shared" ref="K16:L18" si="5">K8+K12</f>
        <v>157411.77299999987</v>
      </c>
      <c r="L16" s="241">
        <f t="shared" si="5"/>
        <v>190930.37299999982</v>
      </c>
      <c r="M16" s="348">
        <f>K16/K15</f>
        <v>0.93976662301178182</v>
      </c>
      <c r="N16" s="344">
        <f>L16/L15</f>
        <v>0.94667792113603744</v>
      </c>
      <c r="O16" s="282">
        <f t="shared" si="1"/>
        <v>0.21293578848133535</v>
      </c>
      <c r="P16" s="57"/>
      <c r="Q16" s="253">
        <f t="shared" si="2"/>
        <v>2.8746613029328136</v>
      </c>
      <c r="R16" s="254">
        <f t="shared" si="2"/>
        <v>2.8600684902152889</v>
      </c>
      <c r="S16" s="242">
        <f t="shared" si="3"/>
        <v>-5.0763589792775787E-3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58182.729999999996</v>
      </c>
      <c r="F17" s="215">
        <f t="shared" si="4"/>
        <v>62469.119999999981</v>
      </c>
      <c r="G17" s="346">
        <f>E17/E15</f>
        <v>9.5363661881956246E-2</v>
      </c>
      <c r="H17" s="295">
        <f>F17/F15</f>
        <v>8.4932513729601547E-2</v>
      </c>
      <c r="I17" s="242">
        <f t="shared" si="0"/>
        <v>7.3671173559576614E-2</v>
      </c>
      <c r="J17" s="243"/>
      <c r="K17" s="217">
        <f t="shared" si="5"/>
        <v>9587.1949999999979</v>
      </c>
      <c r="L17" s="215">
        <f t="shared" si="5"/>
        <v>9881.3270000000011</v>
      </c>
      <c r="M17" s="345">
        <f>K17/K15</f>
        <v>5.723667104178698E-2</v>
      </c>
      <c r="N17" s="295">
        <f>L17/L15</f>
        <v>4.8993954997539377E-2</v>
      </c>
      <c r="O17" s="242">
        <f t="shared" si="1"/>
        <v>3.0679672208607765E-2</v>
      </c>
      <c r="P17" s="244"/>
      <c r="Q17" s="253">
        <f t="shared" si="2"/>
        <v>1.6477733169275486</v>
      </c>
      <c r="R17" s="254">
        <f t="shared" si="2"/>
        <v>1.5817938527067459</v>
      </c>
      <c r="S17" s="242">
        <f t="shared" si="3"/>
        <v>-4.0041590395351552E-2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4347.8100000000013</v>
      </c>
      <c r="F18" s="249">
        <f>F10+F14</f>
        <v>5472.9400000000023</v>
      </c>
      <c r="G18" s="347">
        <f>E18/E15</f>
        <v>7.126222553788527E-3</v>
      </c>
      <c r="H18" s="301">
        <f>F18/F15</f>
        <v>7.4409652591758265E-3</v>
      </c>
      <c r="I18" s="283">
        <f t="shared" si="0"/>
        <v>0.25878085748917284</v>
      </c>
      <c r="J18" s="243"/>
      <c r="K18" s="248">
        <f t="shared" si="5"/>
        <v>501.95099999999996</v>
      </c>
      <c r="L18" s="249">
        <f t="shared" si="5"/>
        <v>872.91599999999994</v>
      </c>
      <c r="M18" s="347">
        <f>K18/K15</f>
        <v>2.9967059464312577E-3</v>
      </c>
      <c r="N18" s="301">
        <f>L18/L15</f>
        <v>4.3281238664232115E-3</v>
      </c>
      <c r="O18" s="283">
        <f t="shared" si="1"/>
        <v>0.73904624156541177</v>
      </c>
      <c r="P18" s="244"/>
      <c r="Q18" s="257">
        <f t="shared" si="2"/>
        <v>1.1544915716188144</v>
      </c>
      <c r="R18" s="258">
        <f t="shared" si="2"/>
        <v>1.5949672388149687</v>
      </c>
      <c r="S18" s="250">
        <f t="shared" si="3"/>
        <v>0.3815321636159929</v>
      </c>
    </row>
    <row r="19" spans="1:19" ht="6.75" customHeight="1" x14ac:dyDescent="0.25">
      <c r="Q19" s="259"/>
      <c r="R19" s="259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>
    <pageSetUpPr fitToPage="1"/>
  </sheetPr>
  <dimension ref="A1:P96"/>
  <sheetViews>
    <sheetView showGridLines="0" workbookViewId="0">
      <selection activeCell="J94" sqref="J94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127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160</v>
      </c>
      <c r="C5" s="467"/>
      <c r="D5" s="465" t="str">
        <f>B5</f>
        <v>jan-jun</v>
      </c>
      <c r="E5" s="467"/>
      <c r="F5" s="177" t="s">
        <v>124</v>
      </c>
      <c r="H5" s="468" t="str">
        <f>B5</f>
        <v>jan-jun</v>
      </c>
      <c r="I5" s="467"/>
      <c r="J5" s="465" t="str">
        <f>B5</f>
        <v>jan-jun</v>
      </c>
      <c r="K5" s="466"/>
      <c r="L5" s="177" t="str">
        <f>F5</f>
        <v>2021/2020</v>
      </c>
      <c r="N5" s="468" t="str">
        <f>B5</f>
        <v>jan-jun</v>
      </c>
      <c r="O5" s="466"/>
      <c r="P5" s="177" t="str">
        <f>F5</f>
        <v>2021/2020</v>
      </c>
    </row>
    <row r="6" spans="1:16" ht="19.5" customHeight="1" thickBot="1" x14ac:dyDescent="0.3">
      <c r="A6" s="477"/>
      <c r="B6" s="120"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165</v>
      </c>
      <c r="B7" s="46">
        <v>101103.56999999999</v>
      </c>
      <c r="C7" s="195">
        <v>109838.00000000004</v>
      </c>
      <c r="D7" s="345">
        <f>B7/$B$33</f>
        <v>0.16571251752089841</v>
      </c>
      <c r="E7" s="344">
        <f>C7/$C$33</f>
        <v>0.14933486245735461</v>
      </c>
      <c r="F7" s="67">
        <f>(C7-B7)/B7</f>
        <v>8.6390915770828386E-2</v>
      </c>
      <c r="H7" s="46">
        <v>27957.251000000004</v>
      </c>
      <c r="I7" s="195">
        <v>30335.831000000013</v>
      </c>
      <c r="J7" s="345">
        <f>H7/$H$33</f>
        <v>0.16690804544182827</v>
      </c>
      <c r="K7" s="344">
        <f>I7/$I$33</f>
        <v>0.15041222083096309</v>
      </c>
      <c r="L7" s="67">
        <f>(I7-H7)/H7</f>
        <v>8.5079180352889805E-2</v>
      </c>
      <c r="N7" s="40">
        <f t="shared" ref="N7:O33" si="0">(H7/B7)*10</f>
        <v>2.765209082132313</v>
      </c>
      <c r="O7" s="200">
        <f t="shared" si="0"/>
        <v>2.761870299896211</v>
      </c>
      <c r="P7" s="76">
        <f>(O7-N7)/N7</f>
        <v>-1.2074248770828381E-3</v>
      </c>
    </row>
    <row r="8" spans="1:16" ht="20.100000000000001" customHeight="1" x14ac:dyDescent="0.25">
      <c r="A8" s="14" t="s">
        <v>167</v>
      </c>
      <c r="B8" s="25">
        <v>58372.400000000009</v>
      </c>
      <c r="C8" s="188">
        <v>84472.869999999952</v>
      </c>
      <c r="D8" s="345">
        <f t="shared" ref="D8:D32" si="1">B8/$B$33</f>
        <v>9.567453807750699E-2</v>
      </c>
      <c r="E8" s="295">
        <f t="shared" ref="E8:E32" si="2">C8/$C$33</f>
        <v>0.11484863547067485</v>
      </c>
      <c r="F8" s="67">
        <f t="shared" ref="F8:F33" si="3">(C8-B8)/B8</f>
        <v>0.44713717441804585</v>
      </c>
      <c r="H8" s="25">
        <v>17590.355</v>
      </c>
      <c r="I8" s="188">
        <v>25203.267</v>
      </c>
      <c r="J8" s="345">
        <f t="shared" ref="J8:J32" si="4">H8/$H$33</f>
        <v>0.10501646859621107</v>
      </c>
      <c r="K8" s="295">
        <f t="shared" ref="K8:K32" si="5">I8/$I$33</f>
        <v>0.12496375529207436</v>
      </c>
      <c r="L8" s="67">
        <f t="shared" ref="L8:L33" si="6">(I8-H8)/H8</f>
        <v>0.43278899146719896</v>
      </c>
      <c r="N8" s="40">
        <f t="shared" si="0"/>
        <v>3.0134712638164607</v>
      </c>
      <c r="O8" s="201">
        <f t="shared" si="0"/>
        <v>2.9835930755045985</v>
      </c>
      <c r="P8" s="67">
        <f t="shared" ref="P8:P71" si="7">(O8-N8)/N8</f>
        <v>-9.9148741421952197E-3</v>
      </c>
    </row>
    <row r="9" spans="1:16" ht="20.100000000000001" customHeight="1" x14ac:dyDescent="0.25">
      <c r="A9" s="14" t="s">
        <v>169</v>
      </c>
      <c r="B9" s="25">
        <v>51938.080000000002</v>
      </c>
      <c r="C9" s="188">
        <v>53008.71</v>
      </c>
      <c r="D9" s="345">
        <f t="shared" si="1"/>
        <v>8.5128447907446045E-2</v>
      </c>
      <c r="E9" s="295">
        <f t="shared" si="2"/>
        <v>7.2070216290280181E-2</v>
      </c>
      <c r="F9" s="67">
        <f t="shared" si="3"/>
        <v>2.0613584483677436E-2</v>
      </c>
      <c r="H9" s="25">
        <v>17180.667000000005</v>
      </c>
      <c r="I9" s="188">
        <v>17965.563000000006</v>
      </c>
      <c r="J9" s="345">
        <f t="shared" si="4"/>
        <v>0.10257058350826123</v>
      </c>
      <c r="K9" s="295">
        <f t="shared" si="5"/>
        <v>8.9077508023715571E-2</v>
      </c>
      <c r="L9" s="67">
        <f t="shared" si="6"/>
        <v>4.5684838661968152E-2</v>
      </c>
      <c r="N9" s="40">
        <f t="shared" si="0"/>
        <v>3.3079133845533</v>
      </c>
      <c r="O9" s="201">
        <f t="shared" si="0"/>
        <v>3.389171892694617</v>
      </c>
      <c r="P9" s="67">
        <f t="shared" si="7"/>
        <v>2.456488386931879E-2</v>
      </c>
    </row>
    <row r="10" spans="1:16" ht="20.100000000000001" customHeight="1" x14ac:dyDescent="0.25">
      <c r="A10" s="14" t="s">
        <v>166</v>
      </c>
      <c r="B10" s="25">
        <v>41244.17</v>
      </c>
      <c r="C10" s="188">
        <v>62158.499999999978</v>
      </c>
      <c r="D10" s="345">
        <f t="shared" si="1"/>
        <v>6.7600731049951179E-2</v>
      </c>
      <c r="E10" s="295">
        <f t="shared" si="2"/>
        <v>8.4510197272851556E-2</v>
      </c>
      <c r="F10" s="67">
        <f t="shared" si="3"/>
        <v>0.50708572872238622</v>
      </c>
      <c r="H10" s="25">
        <v>10336.787</v>
      </c>
      <c r="I10" s="188">
        <v>16617.361000000008</v>
      </c>
      <c r="J10" s="345">
        <f t="shared" si="4"/>
        <v>6.1711822607970271E-2</v>
      </c>
      <c r="K10" s="295">
        <f t="shared" si="5"/>
        <v>8.2392803821983121E-2</v>
      </c>
      <c r="L10" s="67">
        <f t="shared" si="6"/>
        <v>0.6075944101392442</v>
      </c>
      <c r="N10" s="40">
        <f t="shared" si="0"/>
        <v>2.506241973107957</v>
      </c>
      <c r="O10" s="201">
        <f t="shared" si="0"/>
        <v>2.6733851363852112</v>
      </c>
      <c r="P10" s="67">
        <f t="shared" si="7"/>
        <v>6.6690752557296853E-2</v>
      </c>
    </row>
    <row r="11" spans="1:16" ht="20.100000000000001" customHeight="1" x14ac:dyDescent="0.25">
      <c r="A11" s="14" t="s">
        <v>168</v>
      </c>
      <c r="B11" s="25">
        <v>61688.390000000007</v>
      </c>
      <c r="C11" s="188">
        <v>66670.23000000001</v>
      </c>
      <c r="D11" s="345">
        <f t="shared" si="1"/>
        <v>0.10110956921413375</v>
      </c>
      <c r="E11" s="295">
        <f t="shared" si="2"/>
        <v>9.0644309137549797E-2</v>
      </c>
      <c r="F11" s="67">
        <f t="shared" si="3"/>
        <v>8.0758145900711675E-2</v>
      </c>
      <c r="H11" s="25">
        <v>14502.47</v>
      </c>
      <c r="I11" s="188">
        <v>15653.979000000001</v>
      </c>
      <c r="J11" s="345">
        <f t="shared" si="4"/>
        <v>8.6581435412900601E-2</v>
      </c>
      <c r="K11" s="295">
        <f t="shared" si="5"/>
        <v>7.7616128143358193E-2</v>
      </c>
      <c r="L11" s="67">
        <f t="shared" si="6"/>
        <v>7.9400888262482316E-2</v>
      </c>
      <c r="N11" s="40">
        <f t="shared" si="0"/>
        <v>2.3509237313536628</v>
      </c>
      <c r="O11" s="201">
        <f t="shared" si="0"/>
        <v>2.3479713509312923</v>
      </c>
      <c r="P11" s="67">
        <f t="shared" si="7"/>
        <v>-1.2558384531983851E-3</v>
      </c>
    </row>
    <row r="12" spans="1:16" ht="20.100000000000001" customHeight="1" x14ac:dyDescent="0.25">
      <c r="A12" s="14" t="s">
        <v>174</v>
      </c>
      <c r="B12" s="25">
        <v>36891.85</v>
      </c>
      <c r="C12" s="188">
        <v>51989.609999999993</v>
      </c>
      <c r="D12" s="345">
        <f t="shared" si="1"/>
        <v>6.0467116438156998E-2</v>
      </c>
      <c r="E12" s="295">
        <f t="shared" si="2"/>
        <v>7.0684656116840286E-2</v>
      </c>
      <c r="F12" s="67">
        <f t="shared" si="3"/>
        <v>0.40924377606436096</v>
      </c>
      <c r="H12" s="25">
        <v>8616.7790000000005</v>
      </c>
      <c r="I12" s="188">
        <v>12254.291999999999</v>
      </c>
      <c r="J12" s="345">
        <f t="shared" si="4"/>
        <v>5.144317446998603E-2</v>
      </c>
      <c r="K12" s="295">
        <f t="shared" si="5"/>
        <v>6.0759676385034704E-2</v>
      </c>
      <c r="L12" s="67">
        <f t="shared" si="6"/>
        <v>0.42214300726524362</v>
      </c>
      <c r="N12" s="40">
        <f t="shared" si="0"/>
        <v>2.3356863372262442</v>
      </c>
      <c r="O12" s="201">
        <f t="shared" si="0"/>
        <v>2.3570655752178178</v>
      </c>
      <c r="P12" s="67">
        <f t="shared" si="7"/>
        <v>9.1533001031990514E-3</v>
      </c>
    </row>
    <row r="13" spans="1:16" ht="20.100000000000001" customHeight="1" x14ac:dyDescent="0.25">
      <c r="A13" s="14" t="s">
        <v>172</v>
      </c>
      <c r="B13" s="25">
        <v>36315.069999999985</v>
      </c>
      <c r="C13" s="188">
        <v>31412.900000000005</v>
      </c>
      <c r="D13" s="345">
        <f t="shared" si="1"/>
        <v>5.9521752532058464E-2</v>
      </c>
      <c r="E13" s="295">
        <f t="shared" si="2"/>
        <v>4.2708726496172848E-2</v>
      </c>
      <c r="F13" s="67">
        <f t="shared" si="3"/>
        <v>-0.13498996422146459</v>
      </c>
      <c r="H13" s="25">
        <v>11937.434999999998</v>
      </c>
      <c r="I13" s="188">
        <v>11464.712000000001</v>
      </c>
      <c r="J13" s="345">
        <f t="shared" si="4"/>
        <v>7.1267877640719055E-2</v>
      </c>
      <c r="K13" s="295">
        <f t="shared" si="5"/>
        <v>5.6844752105435721E-2</v>
      </c>
      <c r="L13" s="67">
        <f t="shared" si="6"/>
        <v>-3.9600048084031149E-2</v>
      </c>
      <c r="N13" s="40">
        <f t="shared" si="0"/>
        <v>3.2871849069821435</v>
      </c>
      <c r="O13" s="201">
        <f t="shared" si="0"/>
        <v>3.6496827736375819</v>
      </c>
      <c r="P13" s="67">
        <f t="shared" si="7"/>
        <v>0.11027608026718393</v>
      </c>
    </row>
    <row r="14" spans="1:16" ht="20.100000000000001" customHeight="1" x14ac:dyDescent="0.25">
      <c r="A14" s="14" t="s">
        <v>164</v>
      </c>
      <c r="B14" s="25">
        <v>43836.860000000015</v>
      </c>
      <c r="C14" s="188">
        <v>50000.380000000005</v>
      </c>
      <c r="D14" s="345">
        <f t="shared" si="1"/>
        <v>7.1850246542344384E-2</v>
      </c>
      <c r="E14" s="295">
        <f t="shared" si="2"/>
        <v>6.7980114988578283E-2</v>
      </c>
      <c r="F14" s="67">
        <f t="shared" si="3"/>
        <v>0.14060131131654929</v>
      </c>
      <c r="H14" s="25">
        <v>8534.4160000000011</v>
      </c>
      <c r="I14" s="188">
        <v>10116.799999999999</v>
      </c>
      <c r="J14" s="345">
        <f t="shared" si="4"/>
        <v>5.0951457764837685E-2</v>
      </c>
      <c r="K14" s="295">
        <f t="shared" si="5"/>
        <v>5.0161485792252956E-2</v>
      </c>
      <c r="L14" s="67">
        <f t="shared" si="6"/>
        <v>0.18541210083970572</v>
      </c>
      <c r="N14" s="40">
        <f t="shared" si="0"/>
        <v>1.9468584200601955</v>
      </c>
      <c r="O14" s="201">
        <f t="shared" si="0"/>
        <v>2.023344622580868</v>
      </c>
      <c r="P14" s="67">
        <f t="shared" si="7"/>
        <v>3.9286987555216063E-2</v>
      </c>
    </row>
    <row r="15" spans="1:16" ht="20.100000000000001" customHeight="1" x14ac:dyDescent="0.25">
      <c r="A15" s="14" t="s">
        <v>173</v>
      </c>
      <c r="B15" s="25">
        <v>33965.009999999995</v>
      </c>
      <c r="C15" s="188">
        <v>39673.079999999994</v>
      </c>
      <c r="D15" s="345">
        <f t="shared" si="1"/>
        <v>5.566991664807177E-2</v>
      </c>
      <c r="E15" s="295">
        <f t="shared" si="2"/>
        <v>5.3939200869094692E-2</v>
      </c>
      <c r="F15" s="67">
        <f t="shared" si="3"/>
        <v>0.16805736256223686</v>
      </c>
      <c r="H15" s="25">
        <v>8496.0749999999989</v>
      </c>
      <c r="I15" s="188">
        <v>9226.6440000000002</v>
      </c>
      <c r="J15" s="345">
        <f t="shared" si="4"/>
        <v>5.0722557528176886E-2</v>
      </c>
      <c r="K15" s="295">
        <f t="shared" si="5"/>
        <v>4.5747881930667408E-2</v>
      </c>
      <c r="L15" s="67">
        <f t="shared" si="6"/>
        <v>8.5989000803312288E-2</v>
      </c>
      <c r="N15" s="40">
        <f t="shared" si="0"/>
        <v>2.5014198435389834</v>
      </c>
      <c r="O15" s="201">
        <f t="shared" si="0"/>
        <v>2.3256686902050463</v>
      </c>
      <c r="P15" s="67">
        <f t="shared" si="7"/>
        <v>-7.0260557733997239E-2</v>
      </c>
    </row>
    <row r="16" spans="1:16" ht="20.100000000000001" customHeight="1" x14ac:dyDescent="0.25">
      <c r="A16" s="14" t="s">
        <v>179</v>
      </c>
      <c r="B16" s="25">
        <v>20513.900000000005</v>
      </c>
      <c r="C16" s="188">
        <v>20948.19999999999</v>
      </c>
      <c r="D16" s="345">
        <f t="shared" si="1"/>
        <v>3.3623046279888623E-2</v>
      </c>
      <c r="E16" s="295">
        <f t="shared" si="2"/>
        <v>2.8481004440440948E-2</v>
      </c>
      <c r="F16" s="67">
        <f t="shared" si="3"/>
        <v>2.1171010875551923E-2</v>
      </c>
      <c r="H16" s="25">
        <v>4918.5599999999995</v>
      </c>
      <c r="I16" s="188">
        <v>5169.8319999999994</v>
      </c>
      <c r="J16" s="345">
        <f t="shared" si="4"/>
        <v>2.9364376203810546E-2</v>
      </c>
      <c r="K16" s="295">
        <f t="shared" si="5"/>
        <v>2.563324909223615E-2</v>
      </c>
      <c r="L16" s="67">
        <f t="shared" si="6"/>
        <v>5.1086496860869843E-2</v>
      </c>
      <c r="N16" s="40">
        <f t="shared" si="0"/>
        <v>2.3976718225203388</v>
      </c>
      <c r="O16" s="201">
        <f t="shared" si="0"/>
        <v>2.4679122788592824</v>
      </c>
      <c r="P16" s="67">
        <f t="shared" si="7"/>
        <v>2.9295275391404307E-2</v>
      </c>
    </row>
    <row r="17" spans="1:16" ht="20.100000000000001" customHeight="1" x14ac:dyDescent="0.25">
      <c r="A17" s="14" t="s">
        <v>177</v>
      </c>
      <c r="B17" s="25">
        <v>8837.98</v>
      </c>
      <c r="C17" s="188">
        <v>14073.640000000003</v>
      </c>
      <c r="D17" s="345">
        <f t="shared" si="1"/>
        <v>1.4485778450744616E-2</v>
      </c>
      <c r="E17" s="295">
        <f t="shared" si="2"/>
        <v>1.9134407888657147E-2</v>
      </c>
      <c r="F17" s="67">
        <f t="shared" si="3"/>
        <v>0.59240459924100342</v>
      </c>
      <c r="H17" s="25">
        <v>3050.2030000000004</v>
      </c>
      <c r="I17" s="188">
        <v>4781.851999999998</v>
      </c>
      <c r="J17" s="345">
        <f t="shared" si="4"/>
        <v>1.8210067253422051E-2</v>
      </c>
      <c r="K17" s="295">
        <f t="shared" si="5"/>
        <v>2.3709552542173048E-2</v>
      </c>
      <c r="L17" s="67">
        <f t="shared" si="6"/>
        <v>0.5677159848049449</v>
      </c>
      <c r="N17" s="40">
        <f t="shared" si="0"/>
        <v>3.4512445151493898</v>
      </c>
      <c r="O17" s="201">
        <f t="shared" si="0"/>
        <v>3.3977364775566214</v>
      </c>
      <c r="P17" s="67">
        <f t="shared" si="7"/>
        <v>-1.5503983376979653E-2</v>
      </c>
    </row>
    <row r="18" spans="1:16" ht="20.100000000000001" customHeight="1" x14ac:dyDescent="0.25">
      <c r="A18" s="14" t="s">
        <v>171</v>
      </c>
      <c r="B18" s="25">
        <v>13194.830000000002</v>
      </c>
      <c r="C18" s="188">
        <v>15005.960000000006</v>
      </c>
      <c r="D18" s="345">
        <f t="shared" si="1"/>
        <v>2.1626817901289504E-2</v>
      </c>
      <c r="E18" s="295">
        <f t="shared" si="2"/>
        <v>2.0401982671211828E-2</v>
      </c>
      <c r="F18" s="67">
        <f t="shared" si="3"/>
        <v>0.13726057857509377</v>
      </c>
      <c r="H18" s="25">
        <v>3375.1730000000002</v>
      </c>
      <c r="I18" s="188">
        <v>4122.6049999999987</v>
      </c>
      <c r="J18" s="345">
        <f t="shared" si="4"/>
        <v>2.0150176011870115E-2</v>
      </c>
      <c r="K18" s="295">
        <f t="shared" si="5"/>
        <v>2.0440850084470479E-2</v>
      </c>
      <c r="L18" s="67">
        <f t="shared" si="6"/>
        <v>0.22144998197129404</v>
      </c>
      <c r="N18" s="40">
        <f t="shared" si="0"/>
        <v>2.5579511066076637</v>
      </c>
      <c r="O18" s="201">
        <f t="shared" si="0"/>
        <v>2.7473117348040361</v>
      </c>
      <c r="P18" s="67">
        <f t="shared" si="7"/>
        <v>7.4028243818741776E-2</v>
      </c>
    </row>
    <row r="19" spans="1:16" ht="20.100000000000001" customHeight="1" x14ac:dyDescent="0.25">
      <c r="A19" s="14" t="s">
        <v>170</v>
      </c>
      <c r="B19" s="25">
        <v>13190.880000000001</v>
      </c>
      <c r="C19" s="188">
        <v>12664.5</v>
      </c>
      <c r="D19" s="345">
        <f t="shared" si="1"/>
        <v>2.1620343704144857E-2</v>
      </c>
      <c r="E19" s="295">
        <f t="shared" si="2"/>
        <v>1.7218552464458262E-2</v>
      </c>
      <c r="F19" s="67">
        <f t="shared" si="3"/>
        <v>-3.9904843346312072E-2</v>
      </c>
      <c r="H19" s="25">
        <v>3854.1379999999999</v>
      </c>
      <c r="I19" s="188">
        <v>3880.2409999999991</v>
      </c>
      <c r="J19" s="345">
        <f t="shared" si="4"/>
        <v>2.3009652860471762E-2</v>
      </c>
      <c r="K19" s="295">
        <f t="shared" si="5"/>
        <v>1.9239152082873769E-2</v>
      </c>
      <c r="L19" s="67">
        <f t="shared" si="6"/>
        <v>6.7727206446679279E-3</v>
      </c>
      <c r="N19" s="40">
        <f t="shared" si="0"/>
        <v>2.9218202273085643</v>
      </c>
      <c r="O19" s="201">
        <f t="shared" si="0"/>
        <v>3.0638722413044328</v>
      </c>
      <c r="P19" s="67">
        <f t="shared" si="7"/>
        <v>4.8617643436167118E-2</v>
      </c>
    </row>
    <row r="20" spans="1:16" ht="20.100000000000001" customHeight="1" x14ac:dyDescent="0.25">
      <c r="A20" s="14" t="s">
        <v>175</v>
      </c>
      <c r="B20" s="25">
        <v>12619.919999999998</v>
      </c>
      <c r="C20" s="188">
        <v>13060.269999999995</v>
      </c>
      <c r="D20" s="345">
        <f t="shared" si="1"/>
        <v>2.0684518994851877E-2</v>
      </c>
      <c r="E20" s="295">
        <f t="shared" si="2"/>
        <v>1.7756638177187433E-2</v>
      </c>
      <c r="F20" s="67">
        <f t="shared" si="3"/>
        <v>3.4893248134694736E-2</v>
      </c>
      <c r="H20" s="25">
        <v>4228.3</v>
      </c>
      <c r="I20" s="188">
        <v>3733.0220000000008</v>
      </c>
      <c r="J20" s="345">
        <f t="shared" si="4"/>
        <v>2.5243443589703523E-2</v>
      </c>
      <c r="K20" s="295">
        <f t="shared" si="5"/>
        <v>1.850920548149294E-2</v>
      </c>
      <c r="L20" s="67">
        <f t="shared" si="6"/>
        <v>-0.11713407279521304</v>
      </c>
      <c r="N20" s="40">
        <f t="shared" si="0"/>
        <v>3.3504966750977827</v>
      </c>
      <c r="O20" s="201">
        <f t="shared" si="0"/>
        <v>2.8583038482359111</v>
      </c>
      <c r="P20" s="67">
        <f t="shared" si="7"/>
        <v>-0.14690145211008371</v>
      </c>
    </row>
    <row r="21" spans="1:16" ht="20.100000000000001" customHeight="1" x14ac:dyDescent="0.25">
      <c r="A21" s="14" t="s">
        <v>181</v>
      </c>
      <c r="B21" s="25">
        <v>9348.3500000000022</v>
      </c>
      <c r="C21" s="188">
        <v>10146.810000000001</v>
      </c>
      <c r="D21" s="345">
        <f t="shared" si="1"/>
        <v>1.5322293892950478E-2</v>
      </c>
      <c r="E21" s="295">
        <f t="shared" si="2"/>
        <v>1.3795521365382745E-2</v>
      </c>
      <c r="F21" s="67">
        <f t="shared" si="3"/>
        <v>8.5411864125754702E-2</v>
      </c>
      <c r="H21" s="25">
        <v>2885.3159999999998</v>
      </c>
      <c r="I21" s="188">
        <v>3219.57</v>
      </c>
      <c r="J21" s="345">
        <f t="shared" si="4"/>
        <v>1.7225672654369133E-2</v>
      </c>
      <c r="K21" s="295">
        <f t="shared" si="5"/>
        <v>1.5963389096568466E-2</v>
      </c>
      <c r="L21" s="67">
        <f t="shared" si="6"/>
        <v>0.11584658318187692</v>
      </c>
      <c r="N21" s="40">
        <f t="shared" si="0"/>
        <v>3.0864441318521441</v>
      </c>
      <c r="O21" s="201">
        <f t="shared" si="0"/>
        <v>3.1729873723860007</v>
      </c>
      <c r="P21" s="67">
        <f t="shared" si="7"/>
        <v>2.8039788454529039E-2</v>
      </c>
    </row>
    <row r="22" spans="1:16" ht="20.100000000000001" customHeight="1" x14ac:dyDescent="0.25">
      <c r="A22" s="14" t="s">
        <v>180</v>
      </c>
      <c r="B22" s="25">
        <v>3989.94</v>
      </c>
      <c r="C22" s="188">
        <v>11909.09</v>
      </c>
      <c r="D22" s="345">
        <f t="shared" si="1"/>
        <v>6.5396602924835739E-3</v>
      </c>
      <c r="E22" s="295">
        <f t="shared" si="2"/>
        <v>1.6191503096763017E-2</v>
      </c>
      <c r="F22" s="67">
        <f t="shared" si="3"/>
        <v>1.9847792197376402</v>
      </c>
      <c r="H22" s="25">
        <v>1019.252</v>
      </c>
      <c r="I22" s="188">
        <v>2641.0429999999992</v>
      </c>
      <c r="J22" s="345">
        <f t="shared" si="4"/>
        <v>6.0850531811112015E-3</v>
      </c>
      <c r="K22" s="295">
        <f t="shared" si="5"/>
        <v>1.30949154793244E-2</v>
      </c>
      <c r="L22" s="67">
        <f t="shared" si="6"/>
        <v>1.5911580256894264</v>
      </c>
      <c r="N22" s="40">
        <f t="shared" si="0"/>
        <v>2.5545547050832846</v>
      </c>
      <c r="O22" s="201">
        <f t="shared" si="0"/>
        <v>2.2176698639442636</v>
      </c>
      <c r="P22" s="67">
        <f t="shared" si="7"/>
        <v>-0.13187615065305003</v>
      </c>
    </row>
    <row r="23" spans="1:16" ht="20.100000000000001" customHeight="1" x14ac:dyDescent="0.25">
      <c r="A23" s="14" t="s">
        <v>176</v>
      </c>
      <c r="B23" s="25">
        <v>5183.6999999999989</v>
      </c>
      <c r="C23" s="188">
        <v>8556.4600000000009</v>
      </c>
      <c r="D23" s="345">
        <f t="shared" si="1"/>
        <v>8.4962774022033141E-3</v>
      </c>
      <c r="E23" s="295">
        <f t="shared" si="2"/>
        <v>1.1633294280866877E-2</v>
      </c>
      <c r="F23" s="67">
        <f t="shared" si="3"/>
        <v>0.65064722109690043</v>
      </c>
      <c r="H23" s="25">
        <v>1766.1119999999999</v>
      </c>
      <c r="I23" s="188">
        <v>2575.9110000000001</v>
      </c>
      <c r="J23" s="345">
        <f t="shared" si="4"/>
        <v>1.0543894389021228E-2</v>
      </c>
      <c r="K23" s="295">
        <f t="shared" si="5"/>
        <v>1.2771975627531247E-2</v>
      </c>
      <c r="L23" s="67">
        <f t="shared" si="6"/>
        <v>0.45852075066586961</v>
      </c>
      <c r="N23" s="40">
        <f t="shared" si="0"/>
        <v>3.4070490190404539</v>
      </c>
      <c r="O23" s="201">
        <f t="shared" si="0"/>
        <v>3.0104868134719265</v>
      </c>
      <c r="P23" s="67">
        <f t="shared" si="7"/>
        <v>-0.11639462871015968</v>
      </c>
    </row>
    <row r="24" spans="1:16" ht="20.100000000000001" customHeight="1" x14ac:dyDescent="0.25">
      <c r="A24" s="14" t="s">
        <v>184</v>
      </c>
      <c r="B24" s="25">
        <v>6717.58</v>
      </c>
      <c r="C24" s="188">
        <v>8145.7899999999981</v>
      </c>
      <c r="D24" s="345">
        <f t="shared" si="1"/>
        <v>1.1010363862008403E-2</v>
      </c>
      <c r="E24" s="295">
        <f t="shared" si="2"/>
        <v>1.1074950647831296E-2</v>
      </c>
      <c r="F24" s="67">
        <f t="shared" si="3"/>
        <v>0.21260781412353827</v>
      </c>
      <c r="H24" s="25">
        <v>2046.6369999999999</v>
      </c>
      <c r="I24" s="188">
        <v>2390.6310000000003</v>
      </c>
      <c r="J24" s="345">
        <f t="shared" si="4"/>
        <v>1.2218661319702964E-2</v>
      </c>
      <c r="K24" s="295">
        <f t="shared" si="5"/>
        <v>1.1853313591354924E-2</v>
      </c>
      <c r="L24" s="67">
        <f t="shared" si="6"/>
        <v>0.16807768060481676</v>
      </c>
      <c r="N24" s="40">
        <f t="shared" si="0"/>
        <v>3.0466879441703707</v>
      </c>
      <c r="O24" s="201">
        <f t="shared" si="0"/>
        <v>2.934805586689567</v>
      </c>
      <c r="P24" s="67">
        <f t="shared" si="7"/>
        <v>-3.6722617980907077E-2</v>
      </c>
    </row>
    <row r="25" spans="1:16" ht="20.100000000000001" customHeight="1" x14ac:dyDescent="0.25">
      <c r="A25" s="14" t="s">
        <v>187</v>
      </c>
      <c r="B25" s="25">
        <v>3630.4900000000011</v>
      </c>
      <c r="C25" s="188">
        <v>4317.5100000000011</v>
      </c>
      <c r="D25" s="345">
        <f t="shared" si="1"/>
        <v>5.9505083523207613E-3</v>
      </c>
      <c r="E25" s="295">
        <f t="shared" si="2"/>
        <v>5.8700519128921953E-3</v>
      </c>
      <c r="F25" s="67">
        <f t="shared" si="3"/>
        <v>0.18923616371343807</v>
      </c>
      <c r="H25" s="25">
        <v>1861.7080000000001</v>
      </c>
      <c r="I25" s="188">
        <v>2034.229</v>
      </c>
      <c r="J25" s="345">
        <f t="shared" si="4"/>
        <v>1.1114613645791397E-2</v>
      </c>
      <c r="K25" s="295">
        <f t="shared" si="5"/>
        <v>1.0086188229646622E-2</v>
      </c>
      <c r="L25" s="67">
        <f t="shared" si="6"/>
        <v>9.266813055538245E-2</v>
      </c>
      <c r="N25" s="40">
        <f t="shared" si="0"/>
        <v>5.1279799696459696</v>
      </c>
      <c r="O25" s="201">
        <f t="shared" si="0"/>
        <v>4.7115791277843009</v>
      </c>
      <c r="P25" s="67">
        <f t="shared" si="7"/>
        <v>-8.1201729399581993E-2</v>
      </c>
    </row>
    <row r="26" spans="1:16" ht="20.100000000000001" customHeight="1" x14ac:dyDescent="0.25">
      <c r="A26" s="14" t="s">
        <v>178</v>
      </c>
      <c r="B26" s="25">
        <v>3949.3700000000003</v>
      </c>
      <c r="C26" s="188">
        <v>4880.0200000000013</v>
      </c>
      <c r="D26" s="345">
        <f t="shared" si="1"/>
        <v>6.4731645511776756E-3</v>
      </c>
      <c r="E26" s="295">
        <f t="shared" si="2"/>
        <v>6.6348359901777119E-3</v>
      </c>
      <c r="F26" s="67">
        <f t="shared" si="3"/>
        <v>0.2356451788513107</v>
      </c>
      <c r="H26" s="25">
        <v>1412.0170000000003</v>
      </c>
      <c r="I26" s="188">
        <v>1639.4470000000003</v>
      </c>
      <c r="J26" s="345">
        <f t="shared" si="4"/>
        <v>8.4299059875605799E-3</v>
      </c>
      <c r="K26" s="295">
        <f t="shared" si="5"/>
        <v>8.128765755738154E-3</v>
      </c>
      <c r="L26" s="67">
        <f t="shared" si="6"/>
        <v>0.1610674659016145</v>
      </c>
      <c r="N26" s="40">
        <f t="shared" si="0"/>
        <v>3.5752968194927299</v>
      </c>
      <c r="O26" s="201">
        <f t="shared" si="0"/>
        <v>3.3595087725050305</v>
      </c>
      <c r="P26" s="67">
        <f t="shared" si="7"/>
        <v>-6.035528178002178E-2</v>
      </c>
    </row>
    <row r="27" spans="1:16" ht="20.100000000000001" customHeight="1" x14ac:dyDescent="0.25">
      <c r="A27" s="14" t="s">
        <v>182</v>
      </c>
      <c r="B27" s="25">
        <v>6574.54</v>
      </c>
      <c r="C27" s="188">
        <v>6922.38</v>
      </c>
      <c r="D27" s="345">
        <f t="shared" si="1"/>
        <v>1.0775915973509615E-2</v>
      </c>
      <c r="E27" s="295">
        <f t="shared" si="2"/>
        <v>9.411612239639669E-3</v>
      </c>
      <c r="F27" s="67">
        <f t="shared" si="3"/>
        <v>5.2907123540202078E-2</v>
      </c>
      <c r="H27" s="25">
        <v>1234.7660000000001</v>
      </c>
      <c r="I27" s="188">
        <v>1551.0720000000003</v>
      </c>
      <c r="J27" s="345">
        <f t="shared" si="4"/>
        <v>7.3716968681228527E-3</v>
      </c>
      <c r="K27" s="295">
        <f t="shared" si="5"/>
        <v>7.6905816158035541E-3</v>
      </c>
      <c r="L27" s="67">
        <f t="shared" si="6"/>
        <v>0.25616675548241546</v>
      </c>
      <c r="N27" s="40">
        <f t="shared" si="0"/>
        <v>1.8781024984257455</v>
      </c>
      <c r="O27" s="201">
        <f t="shared" si="0"/>
        <v>2.240662893397936</v>
      </c>
      <c r="P27" s="67">
        <f t="shared" si="7"/>
        <v>0.19304611717203626</v>
      </c>
    </row>
    <row r="28" spans="1:16" ht="20.100000000000001" customHeight="1" x14ac:dyDescent="0.25">
      <c r="A28" s="14" t="s">
        <v>188</v>
      </c>
      <c r="B28" s="25">
        <v>3197.8200000000011</v>
      </c>
      <c r="C28" s="188">
        <v>5502.5100000000011</v>
      </c>
      <c r="D28" s="345">
        <f t="shared" si="1"/>
        <v>5.2413461045804771E-3</v>
      </c>
      <c r="E28" s="295">
        <f t="shared" si="2"/>
        <v>7.4811683936362476E-3</v>
      </c>
      <c r="F28" s="67">
        <f t="shared" si="3"/>
        <v>0.72070660637559314</v>
      </c>
      <c r="H28" s="25">
        <v>847.07900000000006</v>
      </c>
      <c r="I28" s="188">
        <v>1488.1490000000003</v>
      </c>
      <c r="J28" s="345">
        <f t="shared" si="4"/>
        <v>5.0571603132517724E-3</v>
      </c>
      <c r="K28" s="295">
        <f t="shared" si="5"/>
        <v>7.3785945081701193E-3</v>
      </c>
      <c r="L28" s="67">
        <f t="shared" si="6"/>
        <v>0.75680072342721305</v>
      </c>
      <c r="N28" s="40">
        <f t="shared" si="0"/>
        <v>2.6489264561482502</v>
      </c>
      <c r="O28" s="201">
        <f t="shared" si="0"/>
        <v>2.7044912230963685</v>
      </c>
      <c r="P28" s="67">
        <f t="shared" si="7"/>
        <v>2.0976334325609736E-2</v>
      </c>
    </row>
    <row r="29" spans="1:16" ht="20.100000000000001" customHeight="1" x14ac:dyDescent="0.25">
      <c r="A29" s="14" t="s">
        <v>190</v>
      </c>
      <c r="B29" s="25">
        <v>1060.05</v>
      </c>
      <c r="C29" s="188">
        <v>6697.8700000000008</v>
      </c>
      <c r="D29" s="345">
        <f t="shared" si="1"/>
        <v>1.7374614387803357E-3</v>
      </c>
      <c r="E29" s="295">
        <f t="shared" si="2"/>
        <v>9.1063702471570994E-3</v>
      </c>
      <c r="F29" s="67">
        <f>(C29-B29)/B29</f>
        <v>5.3184472430545737</v>
      </c>
      <c r="H29" s="25">
        <v>291.21800000000002</v>
      </c>
      <c r="I29" s="188">
        <v>1066.1220000000005</v>
      </c>
      <c r="J29" s="345">
        <f t="shared" si="4"/>
        <v>1.7386053863979094E-3</v>
      </c>
      <c r="K29" s="295">
        <f t="shared" si="5"/>
        <v>5.2860848841341469E-3</v>
      </c>
      <c r="L29" s="67">
        <f>(I29-H29)/H29</f>
        <v>2.6609069494330719</v>
      </c>
      <c r="N29" s="40">
        <f t="shared" si="0"/>
        <v>2.7472100372623935</v>
      </c>
      <c r="O29" s="201">
        <f t="shared" si="0"/>
        <v>1.5917328941887501</v>
      </c>
      <c r="P29" s="67">
        <f>(O29-N29)/N29</f>
        <v>-0.42060021891339672</v>
      </c>
    </row>
    <row r="30" spans="1:16" ht="20.100000000000001" customHeight="1" x14ac:dyDescent="0.25">
      <c r="A30" s="14" t="s">
        <v>185</v>
      </c>
      <c r="B30" s="25">
        <v>2108.71</v>
      </c>
      <c r="C30" s="188">
        <v>2771.11</v>
      </c>
      <c r="D30" s="345">
        <f t="shared" si="1"/>
        <v>3.4562542432625648E-3</v>
      </c>
      <c r="E30" s="295">
        <f t="shared" si="2"/>
        <v>3.7675788953203788E-3</v>
      </c>
      <c r="F30" s="67">
        <f t="shared" si="3"/>
        <v>0.31412569770143833</v>
      </c>
      <c r="H30" s="25">
        <v>661.38400000000001</v>
      </c>
      <c r="I30" s="188">
        <v>918.70499999999993</v>
      </c>
      <c r="J30" s="345">
        <f t="shared" si="4"/>
        <v>3.9485395301025175E-3</v>
      </c>
      <c r="K30" s="295">
        <f t="shared" si="5"/>
        <v>4.5551565519503946E-3</v>
      </c>
      <c r="L30" s="67">
        <f t="shared" si="6"/>
        <v>0.3890644466754562</v>
      </c>
      <c r="N30" s="40">
        <f t="shared" si="0"/>
        <v>3.1364388654675137</v>
      </c>
      <c r="O30" s="201">
        <f t="shared" si="0"/>
        <v>3.3152960366062696</v>
      </c>
      <c r="P30" s="67">
        <f t="shared" si="7"/>
        <v>5.7025556311009314E-2</v>
      </c>
    </row>
    <row r="31" spans="1:16" ht="20.100000000000001" customHeight="1" x14ac:dyDescent="0.25">
      <c r="A31" s="14" t="s">
        <v>200</v>
      </c>
      <c r="B31" s="25">
        <v>2438.94</v>
      </c>
      <c r="C31" s="188">
        <v>3232.85</v>
      </c>
      <c r="D31" s="345">
        <f t="shared" si="1"/>
        <v>3.997513514927515E-3</v>
      </c>
      <c r="E31" s="295">
        <f t="shared" si="2"/>
        <v>4.395356890104141E-3</v>
      </c>
      <c r="F31" s="67">
        <f t="shared" si="3"/>
        <v>0.32551436279695273</v>
      </c>
      <c r="H31" s="25">
        <v>685.66500000000008</v>
      </c>
      <c r="I31" s="188">
        <v>900.84699999999975</v>
      </c>
      <c r="J31" s="345">
        <f t="shared" si="4"/>
        <v>4.0934999287974049E-3</v>
      </c>
      <c r="K31" s="295">
        <f t="shared" si="5"/>
        <v>4.46661236670624E-3</v>
      </c>
      <c r="L31" s="67">
        <f t="shared" si="6"/>
        <v>0.31382963983869622</v>
      </c>
      <c r="N31" s="40">
        <f t="shared" si="0"/>
        <v>2.8113237718025048</v>
      </c>
      <c r="O31" s="201">
        <f t="shared" si="0"/>
        <v>2.7865412870996176</v>
      </c>
      <c r="P31" s="67">
        <f t="shared" si="7"/>
        <v>-8.8152367761603415E-3</v>
      </c>
    </row>
    <row r="32" spans="1:16" ht="20.100000000000001" customHeight="1" thickBot="1" x14ac:dyDescent="0.3">
      <c r="A32" s="14" t="s">
        <v>17</v>
      </c>
      <c r="B32" s="25">
        <f>B33-SUM(B7:B31)</f>
        <v>28201.860000000335</v>
      </c>
      <c r="C32" s="188">
        <f>C33-SUM(C7:C31)</f>
        <v>37455.540000000037</v>
      </c>
      <c r="D32" s="345">
        <f t="shared" si="1"/>
        <v>4.6223899110308171E-2</v>
      </c>
      <c r="E32" s="295">
        <f t="shared" si="2"/>
        <v>5.0924251298876046E-2</v>
      </c>
      <c r="F32" s="67">
        <f t="shared" si="3"/>
        <v>0.3281230386931781</v>
      </c>
      <c r="H32" s="25">
        <f>H33-SUM(H7:H31)</f>
        <v>8211.1560000000754</v>
      </c>
      <c r="I32" s="188">
        <f>I33-SUM(I7:I31)</f>
        <v>10732.889000000083</v>
      </c>
      <c r="J32" s="345">
        <f t="shared" si="4"/>
        <v>4.9021557905602135E-2</v>
      </c>
      <c r="K32" s="295">
        <f t="shared" si="5"/>
        <v>5.3216200684340131E-2</v>
      </c>
      <c r="L32" s="67">
        <f t="shared" si="6"/>
        <v>0.30711059441569305</v>
      </c>
      <c r="N32" s="40">
        <f t="shared" si="0"/>
        <v>2.9115654073880153</v>
      </c>
      <c r="O32" s="201">
        <f t="shared" si="0"/>
        <v>2.8655010714036089</v>
      </c>
      <c r="P32" s="67">
        <f t="shared" si="7"/>
        <v>-1.5821157878685963E-2</v>
      </c>
    </row>
    <row r="33" spans="1:16" ht="26.25" customHeight="1" thickBot="1" x14ac:dyDescent="0.3">
      <c r="A33" s="18" t="s">
        <v>18</v>
      </c>
      <c r="B33" s="23">
        <v>610114.26000000013</v>
      </c>
      <c r="C33" s="193">
        <v>735514.78999999992</v>
      </c>
      <c r="D33" s="341">
        <f>SUM(D7:D32)</f>
        <v>1.0000000000000002</v>
      </c>
      <c r="E33" s="342">
        <f>SUM(E7:E32)</f>
        <v>1.0000000000000002</v>
      </c>
      <c r="F33" s="72">
        <f t="shared" si="3"/>
        <v>0.205536140066616</v>
      </c>
      <c r="G33" s="2"/>
      <c r="H33" s="47">
        <v>167500.91900000005</v>
      </c>
      <c r="I33" s="199">
        <v>201684.61600000013</v>
      </c>
      <c r="J33" s="341">
        <f>SUM(J7:J32)</f>
        <v>1</v>
      </c>
      <c r="K33" s="342">
        <f>SUM(K7:K32)</f>
        <v>0.99999999999999978</v>
      </c>
      <c r="L33" s="72">
        <f t="shared" si="6"/>
        <v>0.20408065343211676</v>
      </c>
      <c r="N33" s="35">
        <f t="shared" si="0"/>
        <v>2.7454024595327442</v>
      </c>
      <c r="O33" s="194">
        <f t="shared" si="0"/>
        <v>2.7420878375538873</v>
      </c>
      <c r="P33" s="72">
        <f t="shared" si="7"/>
        <v>-1.2073355465052787E-3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jan-jun</v>
      </c>
      <c r="C37" s="467"/>
      <c r="D37" s="465" t="str">
        <f>B5</f>
        <v>jan-jun</v>
      </c>
      <c r="E37" s="467"/>
      <c r="F37" s="177" t="str">
        <f>F5</f>
        <v>2021/2020</v>
      </c>
      <c r="H37" s="468" t="str">
        <f>B5</f>
        <v>jan-jun</v>
      </c>
      <c r="I37" s="467"/>
      <c r="J37" s="465" t="str">
        <f>B5</f>
        <v>jan-jun</v>
      </c>
      <c r="K37" s="466"/>
      <c r="L37" s="177" t="str">
        <f>F37</f>
        <v>2021/2020</v>
      </c>
      <c r="N37" s="468" t="str">
        <f>B5</f>
        <v>jan-jun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168</v>
      </c>
      <c r="B39" s="46">
        <v>61688.390000000007</v>
      </c>
      <c r="C39" s="195">
        <v>66670.23000000001</v>
      </c>
      <c r="D39" s="345">
        <f t="shared" ref="D39:D61" si="8">B39/$B$62</f>
        <v>0.26200727786786004</v>
      </c>
      <c r="E39" s="344">
        <f t="shared" ref="E39:E61" si="9">C39/$C$62</f>
        <v>0.22921264713118344</v>
      </c>
      <c r="F39" s="67">
        <f>(C39-B39)/B39</f>
        <v>8.0758145900711675E-2</v>
      </c>
      <c r="H39" s="46">
        <v>14502.47</v>
      </c>
      <c r="I39" s="195">
        <v>15653.979000000001</v>
      </c>
      <c r="J39" s="345">
        <f t="shared" ref="J39:J61" si="10">H39/$H$62</f>
        <v>0.25337325186726556</v>
      </c>
      <c r="K39" s="344">
        <f t="shared" ref="K39:K61" si="11">I39/$I$62</f>
        <v>0.22388587131373547</v>
      </c>
      <c r="L39" s="67">
        <f>(I39-H39)/H39</f>
        <v>7.9400888262482316E-2</v>
      </c>
      <c r="N39" s="40">
        <f t="shared" ref="N39:O62" si="12">(H39/B39)*10</f>
        <v>2.3509237313536628</v>
      </c>
      <c r="O39" s="200">
        <f t="shared" si="12"/>
        <v>2.3479713509312923</v>
      </c>
      <c r="P39" s="76">
        <f t="shared" si="7"/>
        <v>-1.2558384531983851E-3</v>
      </c>
    </row>
    <row r="40" spans="1:16" ht="20.100000000000001" customHeight="1" x14ac:dyDescent="0.25">
      <c r="A40" s="45" t="s">
        <v>174</v>
      </c>
      <c r="B40" s="25">
        <v>36891.85</v>
      </c>
      <c r="C40" s="188">
        <v>51989.609999999993</v>
      </c>
      <c r="D40" s="345">
        <f t="shared" si="8"/>
        <v>0.15668966549474561</v>
      </c>
      <c r="E40" s="295">
        <f t="shared" si="9"/>
        <v>0.17874058828682371</v>
      </c>
      <c r="F40" s="67">
        <f t="shared" ref="F40:F62" si="13">(C40-B40)/B40</f>
        <v>0.40924377606436096</v>
      </c>
      <c r="H40" s="25">
        <v>8616.7790000000005</v>
      </c>
      <c r="I40" s="188">
        <v>12254.291999999999</v>
      </c>
      <c r="J40" s="345">
        <f t="shared" si="10"/>
        <v>0.15054410151178144</v>
      </c>
      <c r="K40" s="295">
        <f t="shared" si="11"/>
        <v>0.17526296935449689</v>
      </c>
      <c r="L40" s="67">
        <f t="shared" ref="L40:L62" si="14">(I40-H40)/H40</f>
        <v>0.42214300726524362</v>
      </c>
      <c r="N40" s="40">
        <f t="shared" si="12"/>
        <v>2.3356863372262442</v>
      </c>
      <c r="O40" s="201">
        <f t="shared" si="12"/>
        <v>2.3570655752178178</v>
      </c>
      <c r="P40" s="67">
        <f t="shared" si="7"/>
        <v>9.1533001031990514E-3</v>
      </c>
    </row>
    <row r="41" spans="1:16" ht="20.100000000000001" customHeight="1" x14ac:dyDescent="0.25">
      <c r="A41" s="45" t="s">
        <v>164</v>
      </c>
      <c r="B41" s="25">
        <v>43836.860000000015</v>
      </c>
      <c r="C41" s="188">
        <v>50000.380000000005</v>
      </c>
      <c r="D41" s="345">
        <f t="shared" si="8"/>
        <v>0.18618700145804554</v>
      </c>
      <c r="E41" s="295">
        <f t="shared" si="9"/>
        <v>0.17190160371975741</v>
      </c>
      <c r="F41" s="67">
        <f t="shared" si="13"/>
        <v>0.14060131131654929</v>
      </c>
      <c r="H41" s="25">
        <v>8534.4160000000011</v>
      </c>
      <c r="I41" s="188">
        <v>10116.799999999999</v>
      </c>
      <c r="J41" s="345">
        <f t="shared" si="10"/>
        <v>0.14910513413977217</v>
      </c>
      <c r="K41" s="295">
        <f t="shared" si="11"/>
        <v>0.14469219505831704</v>
      </c>
      <c r="L41" s="67">
        <f t="shared" si="14"/>
        <v>0.18541210083970572</v>
      </c>
      <c r="N41" s="40">
        <f t="shared" si="12"/>
        <v>1.9468584200601955</v>
      </c>
      <c r="O41" s="201">
        <f t="shared" si="12"/>
        <v>2.023344622580868</v>
      </c>
      <c r="P41" s="67">
        <f t="shared" si="7"/>
        <v>3.9286987555216063E-2</v>
      </c>
    </row>
    <row r="42" spans="1:16" ht="20.100000000000001" customHeight="1" x14ac:dyDescent="0.25">
      <c r="A42" s="45" t="s">
        <v>173</v>
      </c>
      <c r="B42" s="25">
        <v>33965.009999999995</v>
      </c>
      <c r="C42" s="188">
        <v>39673.079999999994</v>
      </c>
      <c r="D42" s="345">
        <f t="shared" si="8"/>
        <v>0.14425858436011449</v>
      </c>
      <c r="E42" s="295">
        <f t="shared" si="9"/>
        <v>0.13639628491827926</v>
      </c>
      <c r="F42" s="67">
        <f t="shared" si="13"/>
        <v>0.16805736256223686</v>
      </c>
      <c r="H42" s="25">
        <v>8496.0749999999989</v>
      </c>
      <c r="I42" s="188">
        <v>9226.6440000000002</v>
      </c>
      <c r="J42" s="345">
        <f t="shared" si="10"/>
        <v>0.14843527694649106</v>
      </c>
      <c r="K42" s="295">
        <f t="shared" si="11"/>
        <v>0.13196103247881255</v>
      </c>
      <c r="L42" s="67">
        <f t="shared" si="14"/>
        <v>8.5989000803312288E-2</v>
      </c>
      <c r="N42" s="40">
        <f t="shared" si="12"/>
        <v>2.5014198435389834</v>
      </c>
      <c r="O42" s="201">
        <f t="shared" si="12"/>
        <v>2.3256686902050463</v>
      </c>
      <c r="P42" s="67">
        <f t="shared" si="7"/>
        <v>-7.0260557733997239E-2</v>
      </c>
    </row>
    <row r="43" spans="1:16" ht="20.100000000000001" customHeight="1" x14ac:dyDescent="0.25">
      <c r="A43" s="45" t="s">
        <v>171</v>
      </c>
      <c r="B43" s="25">
        <v>13194.830000000002</v>
      </c>
      <c r="C43" s="188">
        <v>15005.960000000006</v>
      </c>
      <c r="D43" s="345">
        <f t="shared" si="8"/>
        <v>5.6042011960908293E-2</v>
      </c>
      <c r="E43" s="295">
        <f t="shared" si="9"/>
        <v>5.1590579698684927E-2</v>
      </c>
      <c r="F43" s="67">
        <f t="shared" si="13"/>
        <v>0.13726057857509377</v>
      </c>
      <c r="H43" s="25">
        <v>3375.1730000000002</v>
      </c>
      <c r="I43" s="188">
        <v>4122.6049999999987</v>
      </c>
      <c r="J43" s="345">
        <f t="shared" si="10"/>
        <v>5.8967786771811595E-2</v>
      </c>
      <c r="K43" s="295">
        <f t="shared" si="11"/>
        <v>5.8962198205795603E-2</v>
      </c>
      <c r="L43" s="67">
        <f t="shared" si="14"/>
        <v>0.22144998197129404</v>
      </c>
      <c r="N43" s="40">
        <f t="shared" si="12"/>
        <v>2.5579511066076637</v>
      </c>
      <c r="O43" s="201">
        <f t="shared" si="12"/>
        <v>2.7473117348040361</v>
      </c>
      <c r="P43" s="67">
        <f t="shared" si="7"/>
        <v>7.4028243818741776E-2</v>
      </c>
    </row>
    <row r="44" spans="1:16" ht="20.100000000000001" customHeight="1" x14ac:dyDescent="0.25">
      <c r="A44" s="45" t="s">
        <v>170</v>
      </c>
      <c r="B44" s="25">
        <v>13190.880000000001</v>
      </c>
      <c r="C44" s="188">
        <v>12664.5</v>
      </c>
      <c r="D44" s="345">
        <f t="shared" si="8"/>
        <v>5.6025235242508312E-2</v>
      </c>
      <c r="E44" s="295">
        <f t="shared" si="9"/>
        <v>4.3540626297417492E-2</v>
      </c>
      <c r="F44" s="67">
        <f t="shared" si="13"/>
        <v>-3.9904843346312072E-2</v>
      </c>
      <c r="H44" s="25">
        <v>3854.1379999999999</v>
      </c>
      <c r="I44" s="188">
        <v>3880.2409999999991</v>
      </c>
      <c r="J44" s="345">
        <f t="shared" si="10"/>
        <v>6.7335804053047468E-2</v>
      </c>
      <c r="K44" s="295">
        <f t="shared" si="11"/>
        <v>5.549586703752956E-2</v>
      </c>
      <c r="L44" s="67">
        <f t="shared" si="14"/>
        <v>6.7727206446679279E-3</v>
      </c>
      <c r="N44" s="40">
        <f t="shared" si="12"/>
        <v>2.9218202273085643</v>
      </c>
      <c r="O44" s="201">
        <f t="shared" si="12"/>
        <v>3.0638722413044328</v>
      </c>
      <c r="P44" s="67">
        <f t="shared" si="7"/>
        <v>4.8617643436167118E-2</v>
      </c>
    </row>
    <row r="45" spans="1:16" ht="20.100000000000001" customHeight="1" x14ac:dyDescent="0.25">
      <c r="A45" s="45" t="s">
        <v>181</v>
      </c>
      <c r="B45" s="25">
        <v>9348.3500000000022</v>
      </c>
      <c r="C45" s="188">
        <v>10146.810000000001</v>
      </c>
      <c r="D45" s="345">
        <f t="shared" si="8"/>
        <v>3.9704971001123704E-2</v>
      </c>
      <c r="E45" s="295">
        <f t="shared" si="9"/>
        <v>3.4884793108365814E-2</v>
      </c>
      <c r="F45" s="67">
        <f t="shared" si="13"/>
        <v>8.5411864125754702E-2</v>
      </c>
      <c r="H45" s="25">
        <v>2885.3159999999998</v>
      </c>
      <c r="I45" s="188">
        <v>3219.57</v>
      </c>
      <c r="J45" s="345">
        <f t="shared" si="10"/>
        <v>5.0409474909077642E-2</v>
      </c>
      <c r="K45" s="295">
        <f t="shared" si="11"/>
        <v>4.6046837976821312E-2</v>
      </c>
      <c r="L45" s="67">
        <f t="shared" si="14"/>
        <v>0.11584658318187692</v>
      </c>
      <c r="N45" s="40">
        <f t="shared" si="12"/>
        <v>3.0864441318521441</v>
      </c>
      <c r="O45" s="201">
        <f t="shared" si="12"/>
        <v>3.1729873723860007</v>
      </c>
      <c r="P45" s="67">
        <f t="shared" si="7"/>
        <v>2.8039788454529039E-2</v>
      </c>
    </row>
    <row r="46" spans="1:16" ht="20.100000000000001" customHeight="1" x14ac:dyDescent="0.25">
      <c r="A46" s="45" t="s">
        <v>180</v>
      </c>
      <c r="B46" s="25">
        <v>3989.94</v>
      </c>
      <c r="C46" s="188">
        <v>11909.09</v>
      </c>
      <c r="D46" s="345">
        <f t="shared" si="8"/>
        <v>1.6946354382989883E-2</v>
      </c>
      <c r="E46" s="295">
        <f t="shared" si="9"/>
        <v>4.0943522226089595E-2</v>
      </c>
      <c r="F46" s="67">
        <f t="shared" si="13"/>
        <v>1.9847792197376402</v>
      </c>
      <c r="H46" s="25">
        <v>1019.252</v>
      </c>
      <c r="I46" s="188">
        <v>2641.0429999999992</v>
      </c>
      <c r="J46" s="345">
        <f t="shared" si="10"/>
        <v>1.7807393755147515E-2</v>
      </c>
      <c r="K46" s="295">
        <f t="shared" si="11"/>
        <v>3.7772646381603145E-2</v>
      </c>
      <c r="L46" s="67">
        <f t="shared" si="14"/>
        <v>1.5911580256894264</v>
      </c>
      <c r="N46" s="40">
        <f t="shared" si="12"/>
        <v>2.5545547050832846</v>
      </c>
      <c r="O46" s="201">
        <f t="shared" si="12"/>
        <v>2.2176698639442636</v>
      </c>
      <c r="P46" s="67">
        <f t="shared" si="7"/>
        <v>-0.13187615065305003</v>
      </c>
    </row>
    <row r="47" spans="1:16" ht="20.100000000000001" customHeight="1" x14ac:dyDescent="0.25">
      <c r="A47" s="45" t="s">
        <v>176</v>
      </c>
      <c r="B47" s="25">
        <v>5183.6999999999989</v>
      </c>
      <c r="C47" s="188">
        <v>8556.4600000000009</v>
      </c>
      <c r="D47" s="345">
        <f t="shared" si="8"/>
        <v>2.201657599239704E-2</v>
      </c>
      <c r="E47" s="295">
        <f t="shared" si="9"/>
        <v>2.941716035286043E-2</v>
      </c>
      <c r="F47" s="67">
        <f t="shared" si="13"/>
        <v>0.65064722109690043</v>
      </c>
      <c r="H47" s="25">
        <v>1766.1119999999999</v>
      </c>
      <c r="I47" s="188">
        <v>2575.9110000000001</v>
      </c>
      <c r="J47" s="345">
        <f t="shared" si="10"/>
        <v>3.0855815637046664E-2</v>
      </c>
      <c r="K47" s="295">
        <f t="shared" si="11"/>
        <v>3.6841117434847435E-2</v>
      </c>
      <c r="L47" s="67">
        <f t="shared" si="14"/>
        <v>0.45852075066586961</v>
      </c>
      <c r="N47" s="40">
        <f t="shared" si="12"/>
        <v>3.4070490190404539</v>
      </c>
      <c r="O47" s="201">
        <f t="shared" si="12"/>
        <v>3.0104868134719265</v>
      </c>
      <c r="P47" s="67">
        <f t="shared" si="7"/>
        <v>-0.11639462871015968</v>
      </c>
    </row>
    <row r="48" spans="1:16" ht="20.100000000000001" customHeight="1" x14ac:dyDescent="0.25">
      <c r="A48" s="45" t="s">
        <v>178</v>
      </c>
      <c r="B48" s="25">
        <v>3949.3700000000003</v>
      </c>
      <c r="C48" s="188">
        <v>4880.0200000000013</v>
      </c>
      <c r="D48" s="345">
        <f t="shared" si="8"/>
        <v>1.6774042619575425E-2</v>
      </c>
      <c r="E48" s="295">
        <f t="shared" si="9"/>
        <v>1.6777537774402728E-2</v>
      </c>
      <c r="F48" s="67">
        <f t="shared" si="13"/>
        <v>0.2356451788513107</v>
      </c>
      <c r="H48" s="25">
        <v>1412.0170000000003</v>
      </c>
      <c r="I48" s="188">
        <v>1639.4470000000003</v>
      </c>
      <c r="J48" s="345">
        <f t="shared" si="10"/>
        <v>2.466940727902632E-2</v>
      </c>
      <c r="K48" s="295">
        <f t="shared" si="11"/>
        <v>2.344764995964858E-2</v>
      </c>
      <c r="L48" s="67">
        <f t="shared" si="14"/>
        <v>0.1610674659016145</v>
      </c>
      <c r="N48" s="40">
        <f t="shared" si="12"/>
        <v>3.5752968194927299</v>
      </c>
      <c r="O48" s="201">
        <f t="shared" si="12"/>
        <v>3.3595087725050305</v>
      </c>
      <c r="P48" s="67">
        <f t="shared" si="7"/>
        <v>-6.035528178002178E-2</v>
      </c>
    </row>
    <row r="49" spans="1:16" ht="20.100000000000001" customHeight="1" x14ac:dyDescent="0.25">
      <c r="A49" s="45" t="s">
        <v>188</v>
      </c>
      <c r="B49" s="25">
        <v>3197.8200000000011</v>
      </c>
      <c r="C49" s="188">
        <v>5502.5100000000011</v>
      </c>
      <c r="D49" s="345">
        <f t="shared" si="8"/>
        <v>1.3582006489574463E-2</v>
      </c>
      <c r="E49" s="295">
        <f t="shared" si="9"/>
        <v>1.8917662095448123E-2</v>
      </c>
      <c r="F49" s="67">
        <f t="shared" si="13"/>
        <v>0.72070660637559314</v>
      </c>
      <c r="H49" s="25">
        <v>847.07900000000006</v>
      </c>
      <c r="I49" s="188">
        <v>1488.1490000000003</v>
      </c>
      <c r="J49" s="345">
        <f t="shared" si="10"/>
        <v>1.4799352166801344E-2</v>
      </c>
      <c r="K49" s="295">
        <f t="shared" si="11"/>
        <v>2.128376021902573E-2</v>
      </c>
      <c r="L49" s="67">
        <f t="shared" si="14"/>
        <v>0.75680072342721305</v>
      </c>
      <c r="N49" s="40">
        <f t="shared" si="12"/>
        <v>2.6489264561482502</v>
      </c>
      <c r="O49" s="201">
        <f t="shared" si="12"/>
        <v>2.7044912230963685</v>
      </c>
      <c r="P49" s="67">
        <f t="shared" si="7"/>
        <v>2.0976334325609736E-2</v>
      </c>
    </row>
    <row r="50" spans="1:16" ht="20.100000000000001" customHeight="1" x14ac:dyDescent="0.25">
      <c r="A50" s="45" t="s">
        <v>190</v>
      </c>
      <c r="B50" s="25">
        <v>1060.05</v>
      </c>
      <c r="C50" s="188">
        <v>6697.8700000000008</v>
      </c>
      <c r="D50" s="345">
        <f t="shared" si="8"/>
        <v>4.5023190733916862E-3</v>
      </c>
      <c r="E50" s="295">
        <f t="shared" si="9"/>
        <v>2.3027316882520726E-2</v>
      </c>
      <c r="F50" s="67">
        <f t="shared" si="13"/>
        <v>5.3184472430545737</v>
      </c>
      <c r="H50" s="25">
        <v>291.21800000000002</v>
      </c>
      <c r="I50" s="188">
        <v>1066.1220000000005</v>
      </c>
      <c r="J50" s="345">
        <f t="shared" si="10"/>
        <v>5.0878816961718492E-3</v>
      </c>
      <c r="K50" s="295">
        <f t="shared" si="11"/>
        <v>1.5247858253594334E-2</v>
      </c>
      <c r="L50" s="67">
        <f t="shared" si="14"/>
        <v>2.6609069494330719</v>
      </c>
      <c r="N50" s="40">
        <f t="shared" si="12"/>
        <v>2.7472100372623935</v>
      </c>
      <c r="O50" s="201">
        <f t="shared" si="12"/>
        <v>1.5917328941887501</v>
      </c>
      <c r="P50" s="67">
        <f t="shared" si="7"/>
        <v>-0.42060021891339672</v>
      </c>
    </row>
    <row r="51" spans="1:16" ht="20.100000000000001" customHeight="1" x14ac:dyDescent="0.25">
      <c r="A51" s="45" t="s">
        <v>191</v>
      </c>
      <c r="B51" s="25">
        <v>2131.6000000000004</v>
      </c>
      <c r="C51" s="188">
        <v>1726.9299999999994</v>
      </c>
      <c r="D51" s="345">
        <f t="shared" si="8"/>
        <v>9.0534817573149576E-3</v>
      </c>
      <c r="E51" s="295">
        <f t="shared" si="9"/>
        <v>5.9371956075485932E-3</v>
      </c>
      <c r="F51" s="67">
        <f t="shared" si="13"/>
        <v>-0.18984331018952941</v>
      </c>
      <c r="H51" s="25">
        <v>494.774</v>
      </c>
      <c r="I51" s="188">
        <v>425.6810000000001</v>
      </c>
      <c r="J51" s="345">
        <f t="shared" si="10"/>
        <v>8.6442169726518633E-3</v>
      </c>
      <c r="K51" s="295">
        <f t="shared" si="11"/>
        <v>6.0881620951901269E-3</v>
      </c>
      <c r="L51" s="67">
        <f t="shared" si="14"/>
        <v>-0.13964557555570806</v>
      </c>
      <c r="N51" s="40">
        <f t="shared" si="12"/>
        <v>2.3211390504785134</v>
      </c>
      <c r="O51" s="201">
        <f t="shared" si="12"/>
        <v>2.4649580469387891</v>
      </c>
      <c r="P51" s="67">
        <f t="shared" si="7"/>
        <v>6.1960525988577327E-2</v>
      </c>
    </row>
    <row r="52" spans="1:16" ht="20.100000000000001" customHeight="1" x14ac:dyDescent="0.25">
      <c r="A52" s="45" t="s">
        <v>189</v>
      </c>
      <c r="B52" s="25">
        <v>705.40000000000009</v>
      </c>
      <c r="C52" s="188">
        <v>1657.1799999999998</v>
      </c>
      <c r="D52" s="345">
        <f t="shared" si="8"/>
        <v>2.9960245973024821E-3</v>
      </c>
      <c r="E52" s="295">
        <f t="shared" si="9"/>
        <v>5.6973946928464848E-3</v>
      </c>
      <c r="F52" s="67">
        <f t="shared" si="13"/>
        <v>1.3492770059540682</v>
      </c>
      <c r="H52" s="25">
        <v>200.21199999999993</v>
      </c>
      <c r="I52" s="188">
        <v>409.84499999999997</v>
      </c>
      <c r="J52" s="345">
        <f t="shared" si="10"/>
        <v>3.4979121144776693E-3</v>
      </c>
      <c r="K52" s="295">
        <f t="shared" si="11"/>
        <v>5.8616729285619904E-3</v>
      </c>
      <c r="L52" s="67">
        <f t="shared" si="14"/>
        <v>1.0470551215711352</v>
      </c>
      <c r="N52" s="40">
        <f t="shared" si="12"/>
        <v>2.8382761553728368</v>
      </c>
      <c r="O52" s="201">
        <f t="shared" si="12"/>
        <v>2.4731471535982816</v>
      </c>
      <c r="P52" s="67">
        <f t="shared" si="7"/>
        <v>-0.12864463561213682</v>
      </c>
    </row>
    <row r="53" spans="1:16" ht="20.100000000000001" customHeight="1" x14ac:dyDescent="0.25">
      <c r="A53" s="45" t="s">
        <v>192</v>
      </c>
      <c r="B53" s="25">
        <v>984.82999999999981</v>
      </c>
      <c r="C53" s="188">
        <v>1150.2599999999998</v>
      </c>
      <c r="D53" s="345">
        <f t="shared" si="8"/>
        <v>4.1828393878103245E-3</v>
      </c>
      <c r="E53" s="295">
        <f t="shared" si="9"/>
        <v>3.9546007189282979E-3</v>
      </c>
      <c r="F53" s="67">
        <f t="shared" si="13"/>
        <v>0.16797822974523519</v>
      </c>
      <c r="H53" s="25">
        <v>299.90700000000004</v>
      </c>
      <c r="I53" s="188">
        <v>343.36599999999993</v>
      </c>
      <c r="J53" s="345">
        <f t="shared" si="10"/>
        <v>5.2396875737550936E-3</v>
      </c>
      <c r="K53" s="295">
        <f t="shared" si="11"/>
        <v>4.9108789586029258E-3</v>
      </c>
      <c r="L53" s="67">
        <f t="shared" si="14"/>
        <v>0.14490825489234957</v>
      </c>
      <c r="N53" s="40">
        <f t="shared" si="12"/>
        <v>3.0452666957749064</v>
      </c>
      <c r="O53" s="201">
        <f t="shared" si="12"/>
        <v>2.9851164084641733</v>
      </c>
      <c r="P53" s="67">
        <f t="shared" si="7"/>
        <v>-1.9752058955686026E-2</v>
      </c>
    </row>
    <row r="54" spans="1:16" ht="20.100000000000001" customHeight="1" x14ac:dyDescent="0.25">
      <c r="A54" s="45" t="s">
        <v>193</v>
      </c>
      <c r="B54" s="25">
        <v>1030.5099999999998</v>
      </c>
      <c r="C54" s="188">
        <v>1014.8500000000001</v>
      </c>
      <c r="D54" s="345">
        <f t="shared" si="8"/>
        <v>4.3768547033827326E-3</v>
      </c>
      <c r="E54" s="295">
        <f t="shared" si="9"/>
        <v>3.489060333841379E-3</v>
      </c>
      <c r="F54" s="67">
        <f t="shared" si="13"/>
        <v>-1.5196359084336523E-2</v>
      </c>
      <c r="H54" s="25">
        <v>292.822</v>
      </c>
      <c r="I54" s="188">
        <v>303.00100000000003</v>
      </c>
      <c r="J54" s="345">
        <f t="shared" si="10"/>
        <v>5.115905246366753E-3</v>
      </c>
      <c r="K54" s="295">
        <f t="shared" si="11"/>
        <v>4.3335718601598457E-3</v>
      </c>
      <c r="L54" s="67">
        <f t="shared" si="14"/>
        <v>3.4761732383495877E-2</v>
      </c>
      <c r="N54" s="40">
        <f t="shared" si="12"/>
        <v>2.8415250701109169</v>
      </c>
      <c r="O54" s="201">
        <f t="shared" si="12"/>
        <v>2.9856727595211114</v>
      </c>
      <c r="P54" s="67">
        <f t="shared" si="7"/>
        <v>5.0728987375982505E-2</v>
      </c>
    </row>
    <row r="55" spans="1:16" ht="20.100000000000001" customHeight="1" x14ac:dyDescent="0.25">
      <c r="A55" s="45" t="s">
        <v>194</v>
      </c>
      <c r="B55" s="25"/>
      <c r="C55" s="188">
        <v>436.62</v>
      </c>
      <c r="D55" s="345">
        <f t="shared" si="8"/>
        <v>0</v>
      </c>
      <c r="E55" s="295">
        <f t="shared" si="9"/>
        <v>1.5011021559460244E-3</v>
      </c>
      <c r="F55" s="67"/>
      <c r="H55" s="25"/>
      <c r="I55" s="188">
        <v>147.91200000000001</v>
      </c>
      <c r="J55" s="345">
        <f t="shared" si="10"/>
        <v>0</v>
      </c>
      <c r="K55" s="295">
        <f t="shared" si="11"/>
        <v>2.1154625924665695E-3</v>
      </c>
      <c r="L55" s="67"/>
      <c r="N55" s="40"/>
      <c r="O55" s="201">
        <f t="shared" ref="O55:O56" si="15">(I55/C55)*10</f>
        <v>3.3876597498969359</v>
      </c>
      <c r="P55" s="67"/>
    </row>
    <row r="56" spans="1:16" ht="20.100000000000001" customHeight="1" x14ac:dyDescent="0.25">
      <c r="A56" s="45" t="s">
        <v>196</v>
      </c>
      <c r="B56" s="25">
        <v>119.07000000000001</v>
      </c>
      <c r="C56" s="188">
        <v>400.09999999999997</v>
      </c>
      <c r="D56" s="345">
        <f t="shared" si="8"/>
        <v>5.0572249617352784E-4</v>
      </c>
      <c r="E56" s="295">
        <f t="shared" si="9"/>
        <v>1.3755461788145396E-3</v>
      </c>
      <c r="F56" s="67">
        <f t="shared" si="13"/>
        <v>2.3602082808432012</v>
      </c>
      <c r="H56" s="25">
        <v>38.590999999999994</v>
      </c>
      <c r="I56" s="188">
        <v>102.39000000000001</v>
      </c>
      <c r="J56" s="345">
        <f t="shared" si="10"/>
        <v>6.7422495359822465E-4</v>
      </c>
      <c r="K56" s="295">
        <f t="shared" si="11"/>
        <v>1.4643992025167134E-3</v>
      </c>
      <c r="L56" s="67">
        <f t="shared" si="14"/>
        <v>1.6532092975046002</v>
      </c>
      <c r="N56" s="40">
        <f t="shared" ref="N55:N56" si="16">(H56/B56)*10</f>
        <v>3.2410346854791294</v>
      </c>
      <c r="O56" s="201">
        <f t="shared" si="15"/>
        <v>2.5591102224443896</v>
      </c>
      <c r="P56" s="67">
        <f t="shared" si="7"/>
        <v>-0.21040332153493427</v>
      </c>
    </row>
    <row r="57" spans="1:16" ht="20.100000000000001" customHeight="1" x14ac:dyDescent="0.25">
      <c r="A57" s="45" t="s">
        <v>195</v>
      </c>
      <c r="B57" s="25">
        <v>236.84</v>
      </c>
      <c r="C57" s="188">
        <v>221.12000000000006</v>
      </c>
      <c r="D57" s="345">
        <f t="shared" si="8"/>
        <v>1.0059235407217462E-3</v>
      </c>
      <c r="E57" s="295">
        <f t="shared" si="9"/>
        <v>7.6021187468000779E-4</v>
      </c>
      <c r="F57" s="67">
        <f t="shared" si="13"/>
        <v>-6.6373923323762629E-2</v>
      </c>
      <c r="H57" s="25">
        <v>73.439000000000021</v>
      </c>
      <c r="I57" s="188">
        <v>70.638000000000005</v>
      </c>
      <c r="J57" s="345">
        <f t="shared" si="10"/>
        <v>1.2830557997279169E-3</v>
      </c>
      <c r="K57" s="295">
        <f t="shared" si="11"/>
        <v>1.010276695647774E-3</v>
      </c>
      <c r="L57" s="67">
        <f t="shared" si="14"/>
        <v>-3.8140497555794815E-2</v>
      </c>
      <c r="N57" s="40">
        <f t="shared" ref="N57" si="17">(H57/B57)*10</f>
        <v>3.100785340314137</v>
      </c>
      <c r="O57" s="201">
        <f t="shared" ref="O57" si="18">(I57/C57)*10</f>
        <v>3.1945549927641093</v>
      </c>
      <c r="P57" s="67">
        <f t="shared" ref="P57" si="19">(O57-N57)/N57</f>
        <v>3.0240613960227432E-2</v>
      </c>
    </row>
    <row r="58" spans="1:16" ht="20.100000000000001" customHeight="1" x14ac:dyDescent="0.25">
      <c r="A58" s="45" t="s">
        <v>216</v>
      </c>
      <c r="B58" s="25">
        <v>99.22</v>
      </c>
      <c r="C58" s="188">
        <v>154.57</v>
      </c>
      <c r="D58" s="345">
        <f t="shared" si="8"/>
        <v>4.2141417712553478E-4</v>
      </c>
      <c r="E58" s="295">
        <f t="shared" si="9"/>
        <v>5.3141257900365751E-4</v>
      </c>
      <c r="F58" s="67">
        <f t="shared" si="13"/>
        <v>0.55785123966942141</v>
      </c>
      <c r="H58" s="25">
        <v>30.247000000000003</v>
      </c>
      <c r="I58" s="188">
        <v>50.454000000000008</v>
      </c>
      <c r="J58" s="345">
        <f t="shared" si="10"/>
        <v>5.2844658525266275E-4</v>
      </c>
      <c r="K58" s="295">
        <f t="shared" si="11"/>
        <v>7.2160169317099575E-4</v>
      </c>
      <c r="L58" s="67">
        <f t="shared" si="14"/>
        <v>0.66806625450457902</v>
      </c>
      <c r="N58" s="40">
        <f t="shared" si="12"/>
        <v>3.0484781294093937</v>
      </c>
      <c r="O58" s="201">
        <f t="shared" si="12"/>
        <v>3.2641521640680606</v>
      </c>
      <c r="P58" s="67">
        <f t="shared" si="7"/>
        <v>7.0748099708509718E-2</v>
      </c>
    </row>
    <row r="59" spans="1:16" ht="20.100000000000001" customHeight="1" x14ac:dyDescent="0.25">
      <c r="A59" s="45" t="s">
        <v>198</v>
      </c>
      <c r="B59" s="25">
        <v>201.29999999999998</v>
      </c>
      <c r="C59" s="188">
        <v>110.62000000000003</v>
      </c>
      <c r="D59" s="345">
        <f t="shared" si="8"/>
        <v>8.5497554782675012E-4</v>
      </c>
      <c r="E59" s="295">
        <f t="shared" si="9"/>
        <v>3.8031221769673689E-4</v>
      </c>
      <c r="F59" s="67">
        <f>(C59-B59)/B59</f>
        <v>-0.45047193243914535</v>
      </c>
      <c r="H59" s="25">
        <v>48.820000000000007</v>
      </c>
      <c r="I59" s="188">
        <v>35.475999999999992</v>
      </c>
      <c r="J59" s="345">
        <f t="shared" si="10"/>
        <v>8.5293623473518018E-4</v>
      </c>
      <c r="K59" s="295">
        <f t="shared" si="11"/>
        <v>5.0738378853875277E-4</v>
      </c>
      <c r="L59" s="67">
        <f>(I59-H59)/H59</f>
        <v>-0.2733306022122084</v>
      </c>
      <c r="N59" s="40">
        <f t="shared" si="12"/>
        <v>2.4252359662195735</v>
      </c>
      <c r="O59" s="201">
        <f t="shared" si="12"/>
        <v>3.2070150063279677</v>
      </c>
      <c r="P59" s="67">
        <f>(O59-N59)/N59</f>
        <v>0.3223517426747638</v>
      </c>
    </row>
    <row r="60" spans="1:16" ht="20.100000000000001" customHeight="1" x14ac:dyDescent="0.25">
      <c r="A60" s="45" t="s">
        <v>183</v>
      </c>
      <c r="B60" s="25">
        <v>93.259999999999991</v>
      </c>
      <c r="C60" s="188">
        <v>62.190000000000005</v>
      </c>
      <c r="D60" s="345">
        <f t="shared" si="8"/>
        <v>3.9610044505873182E-4</v>
      </c>
      <c r="E60" s="295">
        <f t="shared" si="9"/>
        <v>2.1380958975375213E-4</v>
      </c>
      <c r="F60" s="67">
        <f>(C60-B60)/B60</f>
        <v>-0.33315462148831215</v>
      </c>
      <c r="H60" s="25">
        <v>36.920999999999999</v>
      </c>
      <c r="I60" s="188">
        <v>33.318999999999996</v>
      </c>
      <c r="J60" s="345">
        <f t="shared" si="10"/>
        <v>6.4504831467958996E-4</v>
      </c>
      <c r="K60" s="295">
        <f t="shared" si="11"/>
        <v>4.7653400750712332E-4</v>
      </c>
      <c r="L60" s="67">
        <f>(I60-H60)/H60</f>
        <v>-9.7559654397226622E-2</v>
      </c>
      <c r="N60" s="40">
        <f t="shared" si="12"/>
        <v>3.9589320180141541</v>
      </c>
      <c r="O60" s="201">
        <f t="shared" si="12"/>
        <v>5.3576137642707824</v>
      </c>
      <c r="P60" s="67">
        <f>(O60-N60)/N60</f>
        <v>0.3532977428994154</v>
      </c>
    </row>
    <row r="61" spans="1:16" ht="20.100000000000001" customHeight="1" thickBot="1" x14ac:dyDescent="0.3">
      <c r="A61" s="14" t="s">
        <v>17</v>
      </c>
      <c r="B61" s="25">
        <f>B62-SUM(B39:B60)</f>
        <v>346.24999999994179</v>
      </c>
      <c r="C61" s="188">
        <f>C62-SUM(C39:C60)</f>
        <v>235.32000000006519</v>
      </c>
      <c r="D61" s="345">
        <f t="shared" si="8"/>
        <v>1.4706174040484972E-3</v>
      </c>
      <c r="E61" s="295">
        <f t="shared" si="9"/>
        <v>8.0903155910704114E-4</v>
      </c>
      <c r="F61" s="67">
        <f t="shared" si="13"/>
        <v>-0.32037545126323536</v>
      </c>
      <c r="H61" s="25">
        <f>H62-SUM(H39:H60)</f>
        <v>121.79499999999825</v>
      </c>
      <c r="I61" s="188">
        <f>I62-SUM(I39:I60)</f>
        <v>112.57399999999325</v>
      </c>
      <c r="J61" s="345">
        <f t="shared" si="10"/>
        <v>2.1278854713144154E-3</v>
      </c>
      <c r="K61" s="295">
        <f t="shared" si="11"/>
        <v>1.6100525034095769E-3</v>
      </c>
      <c r="L61" s="67">
        <f t="shared" si="14"/>
        <v>-7.5709183464059596E-2</v>
      </c>
      <c r="N61" s="40">
        <f t="shared" si="12"/>
        <v>3.5175451263543316</v>
      </c>
      <c r="O61" s="201">
        <f t="shared" si="12"/>
        <v>4.7838687744332002</v>
      </c>
      <c r="P61" s="67">
        <f t="shared" si="7"/>
        <v>0.36000210447657199</v>
      </c>
    </row>
    <row r="62" spans="1:16" ht="26.25" customHeight="1" thickBot="1" x14ac:dyDescent="0.3">
      <c r="A62" s="18" t="s">
        <v>18</v>
      </c>
      <c r="B62" s="47">
        <v>235445.33000000002</v>
      </c>
      <c r="C62" s="199">
        <v>290866.28000000003</v>
      </c>
      <c r="D62" s="351">
        <f>SUM(D39:D61)</f>
        <v>0.99999999999999978</v>
      </c>
      <c r="E62" s="352">
        <f>SUM(E39:E61)</f>
        <v>1</v>
      </c>
      <c r="F62" s="72">
        <f t="shared" si="13"/>
        <v>0.23538776496437627</v>
      </c>
      <c r="G62" s="2"/>
      <c r="H62" s="47">
        <v>57237.572999999997</v>
      </c>
      <c r="I62" s="199">
        <v>69919.458999999988</v>
      </c>
      <c r="J62" s="351">
        <f>SUM(J39:J61)</f>
        <v>1</v>
      </c>
      <c r="K62" s="352">
        <f>SUM(K39:K61)</f>
        <v>1</v>
      </c>
      <c r="L62" s="72">
        <f t="shared" si="14"/>
        <v>0.22156575367023323</v>
      </c>
      <c r="M62" s="2"/>
      <c r="N62" s="35">
        <f t="shared" si="12"/>
        <v>2.4310345420739496</v>
      </c>
      <c r="O62" s="194">
        <f t="shared" si="12"/>
        <v>2.4038351575163674</v>
      </c>
      <c r="P62" s="72">
        <f t="shared" si="7"/>
        <v>-1.1188399048570498E-2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B5</f>
        <v>jan-jun</v>
      </c>
      <c r="C66" s="467"/>
      <c r="D66" s="465" t="str">
        <f>B5</f>
        <v>jan-jun</v>
      </c>
      <c r="E66" s="467"/>
      <c r="F66" s="177" t="str">
        <f>F37</f>
        <v>2021/2020</v>
      </c>
      <c r="H66" s="468" t="str">
        <f>B5</f>
        <v>jan-jun</v>
      </c>
      <c r="I66" s="467"/>
      <c r="J66" s="465" t="str">
        <f>B5</f>
        <v>jan-jun</v>
      </c>
      <c r="K66" s="466"/>
      <c r="L66" s="177" t="str">
        <f>F66</f>
        <v>2021/2020</v>
      </c>
      <c r="N66" s="468" t="str">
        <f>B5</f>
        <v>jan-jun</v>
      </c>
      <c r="O66" s="466"/>
      <c r="P66" s="177" t="str">
        <f>P37</f>
        <v>2021/2020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 t="s">
        <v>23</v>
      </c>
    </row>
    <row r="68" spans="1:16" ht="20.100000000000001" customHeight="1" x14ac:dyDescent="0.25">
      <c r="A68" s="45" t="s">
        <v>165</v>
      </c>
      <c r="B68" s="46">
        <v>101103.56999999999</v>
      </c>
      <c r="C68" s="195">
        <v>109838.00000000004</v>
      </c>
      <c r="D68" s="345">
        <f>B68/$B$96</f>
        <v>0.26984775599086908</v>
      </c>
      <c r="E68" s="344">
        <f>C68/$C$96</f>
        <v>0.24702208042932619</v>
      </c>
      <c r="F68" s="76">
        <f t="shared" ref="F68:F87" si="20">(C68-B68)/B68</f>
        <v>8.6390915770828386E-2</v>
      </c>
      <c r="H68" s="25">
        <v>27957.251000000004</v>
      </c>
      <c r="I68" s="195">
        <v>30335.831000000013</v>
      </c>
      <c r="J68" s="343">
        <f>H68/$H$96</f>
        <v>0.25354981518518394</v>
      </c>
      <c r="K68" s="344">
        <f>I68/$I$96</f>
        <v>0.23022650062186034</v>
      </c>
      <c r="L68" s="76">
        <f t="shared" ref="L68:L87" si="21">(I68-H68)/H68</f>
        <v>8.5079180352889805E-2</v>
      </c>
      <c r="N68" s="49">
        <f t="shared" ref="N68:O96" si="22">(H68/B68)*10</f>
        <v>2.765209082132313</v>
      </c>
      <c r="O68" s="197">
        <f t="shared" si="22"/>
        <v>2.761870299896211</v>
      </c>
      <c r="P68" s="76">
        <f t="shared" si="7"/>
        <v>-1.2074248770828381E-3</v>
      </c>
    </row>
    <row r="69" spans="1:16" ht="20.100000000000001" customHeight="1" x14ac:dyDescent="0.25">
      <c r="A69" s="45" t="s">
        <v>167</v>
      </c>
      <c r="B69" s="25">
        <v>58372.400000000009</v>
      </c>
      <c r="C69" s="188">
        <v>84472.869999999952</v>
      </c>
      <c r="D69" s="345">
        <f t="shared" ref="D69:D95" si="23">B69/$B$96</f>
        <v>0.15579727948084732</v>
      </c>
      <c r="E69" s="295">
        <f t="shared" ref="E69:E95" si="24">C69/$C$96</f>
        <v>0.18997673015928909</v>
      </c>
      <c r="F69" s="67">
        <f t="shared" si="20"/>
        <v>0.44713717441804585</v>
      </c>
      <c r="H69" s="25">
        <v>17590.355</v>
      </c>
      <c r="I69" s="188">
        <v>25203.267</v>
      </c>
      <c r="J69" s="294">
        <f t="shared" ref="J69:J96" si="25">H69/$H$96</f>
        <v>0.15953039371760033</v>
      </c>
      <c r="K69" s="295">
        <f t="shared" ref="K69:K96" si="26">I69/$I$96</f>
        <v>0.19127413933867213</v>
      </c>
      <c r="L69" s="67">
        <f t="shared" si="21"/>
        <v>0.43278899146719896</v>
      </c>
      <c r="N69" s="48">
        <f t="shared" si="22"/>
        <v>3.0134712638164607</v>
      </c>
      <c r="O69" s="191">
        <f t="shared" si="22"/>
        <v>2.9835930755045985</v>
      </c>
      <c r="P69" s="67">
        <f t="shared" si="7"/>
        <v>-9.9148741421952197E-3</v>
      </c>
    </row>
    <row r="70" spans="1:16" ht="20.100000000000001" customHeight="1" x14ac:dyDescent="0.25">
      <c r="A70" s="45" t="s">
        <v>169</v>
      </c>
      <c r="B70" s="25">
        <v>51938.080000000002</v>
      </c>
      <c r="C70" s="188">
        <v>53008.71</v>
      </c>
      <c r="D70" s="345">
        <f t="shared" si="23"/>
        <v>0.13862393126646508</v>
      </c>
      <c r="E70" s="295">
        <f t="shared" si="24"/>
        <v>0.11921486029493274</v>
      </c>
      <c r="F70" s="67">
        <f t="shared" si="20"/>
        <v>2.0613584483677436E-2</v>
      </c>
      <c r="H70" s="25">
        <v>17180.667000000005</v>
      </c>
      <c r="I70" s="188">
        <v>17965.563000000006</v>
      </c>
      <c r="J70" s="294">
        <f t="shared" si="25"/>
        <v>0.15581485256215605</v>
      </c>
      <c r="K70" s="295">
        <f t="shared" si="26"/>
        <v>0.13634532382487133</v>
      </c>
      <c r="L70" s="67">
        <f t="shared" si="21"/>
        <v>4.5684838661968152E-2</v>
      </c>
      <c r="N70" s="48">
        <f t="shared" si="22"/>
        <v>3.3079133845533</v>
      </c>
      <c r="O70" s="191">
        <f t="shared" si="22"/>
        <v>3.389171892694617</v>
      </c>
      <c r="P70" s="67">
        <f t="shared" si="7"/>
        <v>2.456488386931879E-2</v>
      </c>
    </row>
    <row r="71" spans="1:16" ht="20.100000000000001" customHeight="1" x14ac:dyDescent="0.25">
      <c r="A71" s="45" t="s">
        <v>166</v>
      </c>
      <c r="B71" s="25">
        <v>41244.17</v>
      </c>
      <c r="C71" s="188">
        <v>62158.499999999978</v>
      </c>
      <c r="D71" s="345">
        <f t="shared" si="23"/>
        <v>0.11008163927550653</v>
      </c>
      <c r="E71" s="295">
        <f t="shared" si="24"/>
        <v>0.13979243965081539</v>
      </c>
      <c r="F71" s="67">
        <f t="shared" si="20"/>
        <v>0.50708572872238622</v>
      </c>
      <c r="H71" s="25">
        <v>10336.787</v>
      </c>
      <c r="I71" s="188">
        <v>16617.361000000008</v>
      </c>
      <c r="J71" s="294">
        <f t="shared" si="25"/>
        <v>9.3746357016954621E-2</v>
      </c>
      <c r="K71" s="295">
        <f t="shared" si="26"/>
        <v>0.12611346867670042</v>
      </c>
      <c r="L71" s="67">
        <f t="shared" si="21"/>
        <v>0.6075944101392442</v>
      </c>
      <c r="N71" s="48">
        <f t="shared" si="22"/>
        <v>2.506241973107957</v>
      </c>
      <c r="O71" s="191">
        <f t="shared" si="22"/>
        <v>2.6733851363852112</v>
      </c>
      <c r="P71" s="67">
        <f t="shared" si="7"/>
        <v>6.6690752557296853E-2</v>
      </c>
    </row>
    <row r="72" spans="1:16" ht="20.100000000000001" customHeight="1" x14ac:dyDescent="0.25">
      <c r="A72" s="45" t="s">
        <v>172</v>
      </c>
      <c r="B72" s="25">
        <v>36315.069999999985</v>
      </c>
      <c r="C72" s="188">
        <v>31412.900000000005</v>
      </c>
      <c r="D72" s="345">
        <f t="shared" si="23"/>
        <v>9.6925757895110196E-2</v>
      </c>
      <c r="E72" s="295">
        <f t="shared" si="24"/>
        <v>7.0646587795830038E-2</v>
      </c>
      <c r="F72" s="67">
        <f t="shared" si="20"/>
        <v>-0.13498996422146459</v>
      </c>
      <c r="H72" s="25">
        <v>11937.434999999998</v>
      </c>
      <c r="I72" s="188">
        <v>11464.712000000001</v>
      </c>
      <c r="J72" s="294">
        <f t="shared" si="25"/>
        <v>0.1082629489585777</v>
      </c>
      <c r="K72" s="295">
        <f t="shared" si="26"/>
        <v>8.7008677111810415E-2</v>
      </c>
      <c r="L72" s="67">
        <f t="shared" si="21"/>
        <v>-3.9600048084031149E-2</v>
      </c>
      <c r="N72" s="48">
        <f t="shared" si="22"/>
        <v>3.2871849069821435</v>
      </c>
      <c r="O72" s="191">
        <f t="shared" si="22"/>
        <v>3.6496827736375819</v>
      </c>
      <c r="P72" s="67">
        <f t="shared" ref="P72:P90" si="27">(O72-N72)/N72</f>
        <v>0.11027608026718393</v>
      </c>
    </row>
    <row r="73" spans="1:16" ht="20.100000000000001" customHeight="1" x14ac:dyDescent="0.25">
      <c r="A73" s="45" t="s">
        <v>179</v>
      </c>
      <c r="B73" s="25">
        <v>20513.900000000005</v>
      </c>
      <c r="C73" s="188">
        <v>20948.19999999999</v>
      </c>
      <c r="D73" s="345">
        <f t="shared" si="23"/>
        <v>5.4752071382059911E-2</v>
      </c>
      <c r="E73" s="295">
        <f t="shared" si="24"/>
        <v>4.7111818726211389E-2</v>
      </c>
      <c r="F73" s="67">
        <f t="shared" si="20"/>
        <v>2.1171010875551923E-2</v>
      </c>
      <c r="H73" s="25">
        <v>4918.5599999999995</v>
      </c>
      <c r="I73" s="188">
        <v>5169.8319999999994</v>
      </c>
      <c r="J73" s="294">
        <f t="shared" si="25"/>
        <v>4.4607389295079049E-2</v>
      </c>
      <c r="K73" s="295">
        <f t="shared" si="26"/>
        <v>3.9235197814851776E-2</v>
      </c>
      <c r="L73" s="67">
        <f t="shared" si="21"/>
        <v>5.1086496860869843E-2</v>
      </c>
      <c r="N73" s="48">
        <f t="shared" si="22"/>
        <v>2.3976718225203388</v>
      </c>
      <c r="O73" s="191">
        <f t="shared" si="22"/>
        <v>2.4679122788592824</v>
      </c>
      <c r="P73" s="67">
        <f t="shared" si="27"/>
        <v>2.9295275391404307E-2</v>
      </c>
    </row>
    <row r="74" spans="1:16" ht="20.100000000000001" customHeight="1" x14ac:dyDescent="0.25">
      <c r="A74" s="45" t="s">
        <v>177</v>
      </c>
      <c r="B74" s="25">
        <v>8837.98</v>
      </c>
      <c r="C74" s="188">
        <v>14073.640000000003</v>
      </c>
      <c r="D74" s="345">
        <f t="shared" si="23"/>
        <v>2.3588772092737985E-2</v>
      </c>
      <c r="E74" s="295">
        <f t="shared" si="24"/>
        <v>3.1651157450184653E-2</v>
      </c>
      <c r="F74" s="67">
        <f t="shared" si="20"/>
        <v>0.59240459924100342</v>
      </c>
      <c r="H74" s="25">
        <v>3050.2030000000004</v>
      </c>
      <c r="I74" s="188">
        <v>4781.851999999998</v>
      </c>
      <c r="J74" s="294">
        <f t="shared" si="25"/>
        <v>2.7662891710179001E-2</v>
      </c>
      <c r="K74" s="295">
        <f t="shared" si="26"/>
        <v>3.6290716824327086E-2</v>
      </c>
      <c r="L74" s="67">
        <f t="shared" si="21"/>
        <v>0.5677159848049449</v>
      </c>
      <c r="N74" s="48">
        <f t="shared" si="22"/>
        <v>3.4512445151493898</v>
      </c>
      <c r="O74" s="191">
        <f t="shared" si="22"/>
        <v>3.3977364775566214</v>
      </c>
      <c r="P74" s="67">
        <f t="shared" si="27"/>
        <v>-1.5503983376979653E-2</v>
      </c>
    </row>
    <row r="75" spans="1:16" ht="20.100000000000001" customHeight="1" x14ac:dyDescent="0.25">
      <c r="A75" s="45" t="s">
        <v>175</v>
      </c>
      <c r="B75" s="25">
        <v>12619.919999999998</v>
      </c>
      <c r="C75" s="188">
        <v>13060.269999999995</v>
      </c>
      <c r="D75" s="345">
        <f t="shared" si="23"/>
        <v>3.3682857022598593E-2</v>
      </c>
      <c r="E75" s="295">
        <f t="shared" si="24"/>
        <v>2.9372121363906059E-2</v>
      </c>
      <c r="F75" s="67">
        <f t="shared" si="20"/>
        <v>3.4893248134694736E-2</v>
      </c>
      <c r="H75" s="25">
        <v>4228.3</v>
      </c>
      <c r="I75" s="188">
        <v>3733.0220000000008</v>
      </c>
      <c r="J75" s="294">
        <f t="shared" si="25"/>
        <v>3.8347285416134552E-2</v>
      </c>
      <c r="K75" s="295">
        <f t="shared" si="26"/>
        <v>2.8330873540415562E-2</v>
      </c>
      <c r="L75" s="67">
        <f t="shared" si="21"/>
        <v>-0.11713407279521304</v>
      </c>
      <c r="N75" s="48">
        <f t="shared" si="22"/>
        <v>3.3504966750977827</v>
      </c>
      <c r="O75" s="191">
        <f t="shared" si="22"/>
        <v>2.8583038482359111</v>
      </c>
      <c r="P75" s="67">
        <f t="shared" si="27"/>
        <v>-0.14690145211008371</v>
      </c>
    </row>
    <row r="76" spans="1:16" ht="20.100000000000001" customHeight="1" x14ac:dyDescent="0.25">
      <c r="A76" s="45" t="s">
        <v>184</v>
      </c>
      <c r="B76" s="25">
        <v>6717.58</v>
      </c>
      <c r="C76" s="188">
        <v>8145.7899999999981</v>
      </c>
      <c r="D76" s="345">
        <f t="shared" si="23"/>
        <v>1.7929375675746588E-2</v>
      </c>
      <c r="E76" s="295">
        <f t="shared" si="24"/>
        <v>1.8319616094069447E-2</v>
      </c>
      <c r="F76" s="67">
        <f t="shared" si="20"/>
        <v>0.21260781412353827</v>
      </c>
      <c r="H76" s="25">
        <v>2046.6369999999999</v>
      </c>
      <c r="I76" s="188">
        <v>2390.6310000000003</v>
      </c>
      <c r="J76" s="294">
        <f t="shared" si="25"/>
        <v>1.8561354015141161E-2</v>
      </c>
      <c r="K76" s="295">
        <f t="shared" si="26"/>
        <v>1.8143119580542839E-2</v>
      </c>
      <c r="L76" s="67">
        <f t="shared" si="21"/>
        <v>0.16807768060481676</v>
      </c>
      <c r="N76" s="48">
        <f t="shared" si="22"/>
        <v>3.0466879441703707</v>
      </c>
      <c r="O76" s="191">
        <f t="shared" si="22"/>
        <v>2.934805586689567</v>
      </c>
      <c r="P76" s="67">
        <f t="shared" si="27"/>
        <v>-3.6722617980907077E-2</v>
      </c>
    </row>
    <row r="77" spans="1:16" ht="20.100000000000001" customHeight="1" x14ac:dyDescent="0.25">
      <c r="A77" s="45" t="s">
        <v>187</v>
      </c>
      <c r="B77" s="25">
        <v>3630.4900000000011</v>
      </c>
      <c r="C77" s="188">
        <v>4317.5100000000011</v>
      </c>
      <c r="D77" s="345">
        <f t="shared" si="23"/>
        <v>9.6898613930971045E-3</v>
      </c>
      <c r="E77" s="295">
        <f t="shared" si="24"/>
        <v>9.709939205688559E-3</v>
      </c>
      <c r="F77" s="67">
        <f t="shared" si="20"/>
        <v>0.18923616371343807</v>
      </c>
      <c r="H77" s="25">
        <v>1861.7080000000001</v>
      </c>
      <c r="I77" s="188">
        <v>2034.229</v>
      </c>
      <c r="J77" s="294">
        <f t="shared" si="25"/>
        <v>1.688419649445428E-2</v>
      </c>
      <c r="K77" s="295">
        <f t="shared" si="26"/>
        <v>1.5438292233811103E-2</v>
      </c>
      <c r="L77" s="67">
        <f t="shared" si="21"/>
        <v>9.266813055538245E-2</v>
      </c>
      <c r="N77" s="48">
        <f t="shared" si="22"/>
        <v>5.1279799696459696</v>
      </c>
      <c r="O77" s="191">
        <f t="shared" si="22"/>
        <v>4.7115791277843009</v>
      </c>
      <c r="P77" s="67">
        <f t="shared" si="27"/>
        <v>-8.1201729399581993E-2</v>
      </c>
    </row>
    <row r="78" spans="1:16" ht="20.100000000000001" customHeight="1" x14ac:dyDescent="0.25">
      <c r="A78" s="45" t="s">
        <v>182</v>
      </c>
      <c r="B78" s="25">
        <v>6574.54</v>
      </c>
      <c r="C78" s="188">
        <v>6922.38</v>
      </c>
      <c r="D78" s="345">
        <f t="shared" si="23"/>
        <v>1.754759862260263E-2</v>
      </c>
      <c r="E78" s="295">
        <f t="shared" si="24"/>
        <v>1.5568206896723889E-2</v>
      </c>
      <c r="F78" s="67">
        <f t="shared" si="20"/>
        <v>5.2907123540202078E-2</v>
      </c>
      <c r="H78" s="25">
        <v>1234.7660000000001</v>
      </c>
      <c r="I78" s="188">
        <v>1551.0720000000003</v>
      </c>
      <c r="J78" s="294">
        <f t="shared" si="25"/>
        <v>1.1198336027277819E-2</v>
      </c>
      <c r="K78" s="295">
        <f t="shared" si="26"/>
        <v>1.177148826984664E-2</v>
      </c>
      <c r="L78" s="67">
        <f t="shared" si="21"/>
        <v>0.25616675548241546</v>
      </c>
      <c r="N78" s="48">
        <f t="shared" si="22"/>
        <v>1.8781024984257455</v>
      </c>
      <c r="O78" s="191">
        <f t="shared" si="22"/>
        <v>2.240662893397936</v>
      </c>
      <c r="P78" s="67">
        <f t="shared" si="27"/>
        <v>0.19304611717203626</v>
      </c>
    </row>
    <row r="79" spans="1:16" ht="20.100000000000001" customHeight="1" x14ac:dyDescent="0.25">
      <c r="A79" s="45" t="s">
        <v>185</v>
      </c>
      <c r="B79" s="25">
        <v>2108.71</v>
      </c>
      <c r="C79" s="188">
        <v>2771.11</v>
      </c>
      <c r="D79" s="345">
        <f t="shared" si="23"/>
        <v>5.6281955378579178E-3</v>
      </c>
      <c r="E79" s="295">
        <f t="shared" si="24"/>
        <v>6.2321360303220184E-3</v>
      </c>
      <c r="F79" s="67">
        <f t="shared" si="20"/>
        <v>0.31412569770143833</v>
      </c>
      <c r="H79" s="25">
        <v>661.38400000000001</v>
      </c>
      <c r="I79" s="188">
        <v>918.70499999999993</v>
      </c>
      <c r="J79" s="294">
        <f t="shared" si="25"/>
        <v>5.9982217481410341E-3</v>
      </c>
      <c r="K79" s="295">
        <f t="shared" si="26"/>
        <v>6.9722908613845487E-3</v>
      </c>
      <c r="L79" s="67">
        <f t="shared" si="21"/>
        <v>0.3890644466754562</v>
      </c>
      <c r="N79" s="48">
        <f t="shared" si="22"/>
        <v>3.1364388654675137</v>
      </c>
      <c r="O79" s="191">
        <f t="shared" si="22"/>
        <v>3.3152960366062696</v>
      </c>
      <c r="P79" s="67">
        <f t="shared" si="27"/>
        <v>5.7025556311009314E-2</v>
      </c>
    </row>
    <row r="80" spans="1:16" ht="20.100000000000001" customHeight="1" x14ac:dyDescent="0.25">
      <c r="A80" s="45" t="s">
        <v>200</v>
      </c>
      <c r="B80" s="25">
        <v>2438.94</v>
      </c>
      <c r="C80" s="188">
        <v>3232.85</v>
      </c>
      <c r="D80" s="345">
        <f t="shared" si="23"/>
        <v>6.5095870105909247E-3</v>
      </c>
      <c r="E80" s="295">
        <f t="shared" si="24"/>
        <v>7.2705742340168876E-3</v>
      </c>
      <c r="F80" s="67">
        <f t="shared" si="20"/>
        <v>0.32551436279695273</v>
      </c>
      <c r="H80" s="25">
        <v>685.66500000000008</v>
      </c>
      <c r="I80" s="188">
        <v>900.84699999999975</v>
      </c>
      <c r="J80" s="294">
        <f t="shared" si="25"/>
        <v>6.2184309190109269E-3</v>
      </c>
      <c r="K80" s="295">
        <f t="shared" si="26"/>
        <v>6.8367618611041465E-3</v>
      </c>
      <c r="L80" s="67">
        <f t="shared" si="21"/>
        <v>0.31382963983869622</v>
      </c>
      <c r="N80" s="48">
        <f t="shared" si="22"/>
        <v>2.8113237718025048</v>
      </c>
      <c r="O80" s="191">
        <f t="shared" si="22"/>
        <v>2.7865412870996176</v>
      </c>
      <c r="P80" s="67">
        <f t="shared" si="27"/>
        <v>-8.8152367761603415E-3</v>
      </c>
    </row>
    <row r="81" spans="1:16" ht="20.100000000000001" customHeight="1" x14ac:dyDescent="0.25">
      <c r="A81" s="45" t="s">
        <v>201</v>
      </c>
      <c r="B81" s="25">
        <v>3188.2800000000007</v>
      </c>
      <c r="C81" s="188">
        <v>3831.5600000000004</v>
      </c>
      <c r="D81" s="345">
        <f t="shared" si="23"/>
        <v>8.5095927223001952E-3</v>
      </c>
      <c r="E81" s="295">
        <f t="shared" si="24"/>
        <v>8.6170535014274546E-3</v>
      </c>
      <c r="F81" s="67">
        <f t="shared" si="20"/>
        <v>0.20176396050535073</v>
      </c>
      <c r="H81" s="25">
        <v>701.34300000000019</v>
      </c>
      <c r="I81" s="188">
        <v>785.03200000000004</v>
      </c>
      <c r="J81" s="294">
        <f t="shared" si="25"/>
        <v>6.3606177886167169E-3</v>
      </c>
      <c r="K81" s="295">
        <f t="shared" si="26"/>
        <v>5.9578117453311296E-3</v>
      </c>
      <c r="L81" s="67">
        <f t="shared" si="21"/>
        <v>0.11932677734004592</v>
      </c>
      <c r="N81" s="48">
        <f t="shared" si="22"/>
        <v>2.1997534720915355</v>
      </c>
      <c r="O81" s="191">
        <f t="shared" si="22"/>
        <v>2.0488573844595934</v>
      </c>
      <c r="P81" s="67">
        <f t="shared" si="27"/>
        <v>-6.8596817573593552E-2</v>
      </c>
    </row>
    <row r="82" spans="1:16" ht="20.100000000000001" customHeight="1" x14ac:dyDescent="0.25">
      <c r="A82" s="45" t="s">
        <v>206</v>
      </c>
      <c r="B82" s="25">
        <v>1578.1199999999997</v>
      </c>
      <c r="C82" s="188">
        <v>2502.86</v>
      </c>
      <c r="D82" s="345">
        <f t="shared" si="23"/>
        <v>4.212038612329023E-3</v>
      </c>
      <c r="E82" s="295">
        <f t="shared" si="24"/>
        <v>5.6288505273524936E-3</v>
      </c>
      <c r="F82" s="67">
        <f t="shared" si="20"/>
        <v>0.58597571794286918</v>
      </c>
      <c r="H82" s="25">
        <v>417.44099999999997</v>
      </c>
      <c r="I82" s="188">
        <v>694.77499999999986</v>
      </c>
      <c r="J82" s="294">
        <f t="shared" si="25"/>
        <v>3.7858546393105086E-3</v>
      </c>
      <c r="K82" s="295">
        <f t="shared" si="26"/>
        <v>5.2728279297690221E-3</v>
      </c>
      <c r="L82" s="67">
        <f t="shared" si="21"/>
        <v>0.66436694047781575</v>
      </c>
      <c r="N82" s="48">
        <f t="shared" si="22"/>
        <v>2.6451790738346896</v>
      </c>
      <c r="O82" s="191">
        <f t="shared" si="22"/>
        <v>2.7759243425521198</v>
      </c>
      <c r="P82" s="67">
        <f t="shared" si="27"/>
        <v>4.942775708863071E-2</v>
      </c>
    </row>
    <row r="83" spans="1:16" ht="20.100000000000001" customHeight="1" x14ac:dyDescent="0.25">
      <c r="A83" s="45" t="s">
        <v>202</v>
      </c>
      <c r="B83" s="25">
        <v>1689.4800000000002</v>
      </c>
      <c r="C83" s="188">
        <v>2018.17</v>
      </c>
      <c r="D83" s="345">
        <f t="shared" si="23"/>
        <v>4.5092610161189522E-3</v>
      </c>
      <c r="E83" s="295">
        <f t="shared" si="24"/>
        <v>4.5387985220056177E-3</v>
      </c>
      <c r="F83" s="67">
        <f t="shared" si="20"/>
        <v>0.19455098610223251</v>
      </c>
      <c r="H83" s="25">
        <v>453.62700000000001</v>
      </c>
      <c r="I83" s="188">
        <v>603.66999999999985</v>
      </c>
      <c r="J83" s="294">
        <f t="shared" si="25"/>
        <v>4.1140325997362694E-3</v>
      </c>
      <c r="K83" s="295">
        <f t="shared" si="26"/>
        <v>4.5814084219548273E-3</v>
      </c>
      <c r="L83" s="67">
        <f t="shared" si="21"/>
        <v>0.33076293959574682</v>
      </c>
      <c r="N83" s="48">
        <f t="shared" si="22"/>
        <v>2.6850095887492005</v>
      </c>
      <c r="O83" s="191">
        <f t="shared" si="22"/>
        <v>2.9911751735483127</v>
      </c>
      <c r="P83" s="67">
        <f t="shared" si="27"/>
        <v>0.11402774354401397</v>
      </c>
    </row>
    <row r="84" spans="1:16" ht="20.100000000000001" customHeight="1" x14ac:dyDescent="0.25">
      <c r="A84" s="45" t="s">
        <v>205</v>
      </c>
      <c r="B84" s="25">
        <v>893.49999999999989</v>
      </c>
      <c r="C84" s="188">
        <v>1603.8200000000002</v>
      </c>
      <c r="D84" s="345">
        <f t="shared" si="23"/>
        <v>2.3847720706384702E-3</v>
      </c>
      <c r="E84" s="295">
        <f t="shared" si="24"/>
        <v>3.6069388830292049E-3</v>
      </c>
      <c r="F84" s="67">
        <f t="shared" si="20"/>
        <v>0.79498601007274805</v>
      </c>
      <c r="H84" s="25">
        <v>303.71099999999996</v>
      </c>
      <c r="I84" s="188">
        <v>543.66200000000003</v>
      </c>
      <c r="J84" s="294">
        <f t="shared" si="25"/>
        <v>2.7544148714659885E-3</v>
      </c>
      <c r="K84" s="295">
        <f t="shared" si="26"/>
        <v>4.1259921240028594E-3</v>
      </c>
      <c r="L84" s="67">
        <f t="shared" si="21"/>
        <v>0.79006358017984235</v>
      </c>
      <c r="N84" s="48">
        <f t="shared" si="22"/>
        <v>3.3991158365976499</v>
      </c>
      <c r="O84" s="191">
        <f t="shared" si="22"/>
        <v>3.3897943659512912</v>
      </c>
      <c r="P84" s="67">
        <f t="shared" si="27"/>
        <v>-2.7423221491883689E-3</v>
      </c>
    </row>
    <row r="85" spans="1:16" ht="20.100000000000001" customHeight="1" x14ac:dyDescent="0.25">
      <c r="A85" s="45" t="s">
        <v>199</v>
      </c>
      <c r="B85" s="25">
        <v>1370.94</v>
      </c>
      <c r="C85" s="188">
        <v>2557.19</v>
      </c>
      <c r="D85" s="345">
        <f t="shared" si="23"/>
        <v>3.6590704225194235E-3</v>
      </c>
      <c r="E85" s="295">
        <f t="shared" si="24"/>
        <v>5.7510369257731241E-3</v>
      </c>
      <c r="F85" s="67">
        <f t="shared" si="20"/>
        <v>0.86528221512247072</v>
      </c>
      <c r="H85" s="25">
        <v>315.78500000000003</v>
      </c>
      <c r="I85" s="188">
        <v>543.53499999999997</v>
      </c>
      <c r="J85" s="294">
        <f t="shared" si="25"/>
        <v>2.8639163553045078E-3</v>
      </c>
      <c r="K85" s="295">
        <f t="shared" si="26"/>
        <v>4.1250282880169924E-3</v>
      </c>
      <c r="L85" s="67">
        <f t="shared" si="21"/>
        <v>0.72121855059613316</v>
      </c>
      <c r="N85" s="48">
        <f t="shared" si="22"/>
        <v>2.3034195515485725</v>
      </c>
      <c r="O85" s="191">
        <f t="shared" si="22"/>
        <v>2.1255166804187406</v>
      </c>
      <c r="P85" s="67">
        <f t="shared" si="27"/>
        <v>-7.7234245498276247E-2</v>
      </c>
    </row>
    <row r="86" spans="1:16" ht="20.100000000000001" customHeight="1" x14ac:dyDescent="0.25">
      <c r="A86" s="45" t="s">
        <v>186</v>
      </c>
      <c r="B86" s="25">
        <v>1204.1399999999999</v>
      </c>
      <c r="C86" s="188">
        <v>1718.0199999999998</v>
      </c>
      <c r="D86" s="345">
        <f t="shared" si="23"/>
        <v>3.2138773823599414E-3</v>
      </c>
      <c r="E86" s="295">
        <f t="shared" si="24"/>
        <v>3.8637709592235E-3</v>
      </c>
      <c r="F86" s="67">
        <f t="shared" si="20"/>
        <v>0.42676100785622928</v>
      </c>
      <c r="H86" s="25">
        <v>215.10299999999992</v>
      </c>
      <c r="I86" s="188">
        <v>457.17000000000013</v>
      </c>
      <c r="J86" s="294">
        <f t="shared" si="25"/>
        <v>1.9508114691168526E-3</v>
      </c>
      <c r="K86" s="295">
        <f t="shared" si="26"/>
        <v>3.4695818713288543E-3</v>
      </c>
      <c r="L86" s="67">
        <f t="shared" si="21"/>
        <v>1.125353900224545</v>
      </c>
      <c r="N86" s="48">
        <f t="shared" si="22"/>
        <v>1.7863620509243106</v>
      </c>
      <c r="O86" s="191">
        <f t="shared" si="22"/>
        <v>2.6610283931502554</v>
      </c>
      <c r="P86" s="67">
        <f t="shared" si="27"/>
        <v>0.48963553708128177</v>
      </c>
    </row>
    <row r="87" spans="1:16" ht="20.100000000000001" customHeight="1" x14ac:dyDescent="0.25">
      <c r="A87" s="45" t="s">
        <v>204</v>
      </c>
      <c r="B87" s="25">
        <v>446.72000000000008</v>
      </c>
      <c r="C87" s="188">
        <v>681.6500000000002</v>
      </c>
      <c r="D87" s="345">
        <f t="shared" si="23"/>
        <v>1.1923059646285594E-3</v>
      </c>
      <c r="E87" s="295">
        <f t="shared" si="24"/>
        <v>1.5330086229233069E-3</v>
      </c>
      <c r="F87" s="67">
        <f t="shared" si="20"/>
        <v>0.52589989255014347</v>
      </c>
      <c r="H87" s="25">
        <v>376.81299999999999</v>
      </c>
      <c r="I87" s="188">
        <v>444.01799999999992</v>
      </c>
      <c r="J87" s="294">
        <f t="shared" si="25"/>
        <v>3.4173913060828011E-3</v>
      </c>
      <c r="K87" s="295">
        <f t="shared" si="26"/>
        <v>3.369767927343646E-3</v>
      </c>
      <c r="L87" s="67">
        <f t="shared" si="21"/>
        <v>0.17835106538256357</v>
      </c>
      <c r="N87" s="48">
        <f t="shared" si="22"/>
        <v>8.4351047636103136</v>
      </c>
      <c r="O87" s="191">
        <f t="shared" si="22"/>
        <v>6.5138707547861774</v>
      </c>
      <c r="P87" s="67">
        <f t="shared" si="27"/>
        <v>-0.22776646676784459</v>
      </c>
    </row>
    <row r="88" spans="1:16" ht="20.100000000000001" customHeight="1" x14ac:dyDescent="0.25">
      <c r="A88" s="45" t="s">
        <v>203</v>
      </c>
      <c r="B88" s="25">
        <v>2420.1299999999997</v>
      </c>
      <c r="C88" s="188">
        <v>2105.5400000000009</v>
      </c>
      <c r="D88" s="345">
        <f t="shared" si="23"/>
        <v>6.459382687536968E-3</v>
      </c>
      <c r="E88" s="295">
        <f t="shared" si="24"/>
        <v>4.7352908030660014E-3</v>
      </c>
      <c r="F88" s="67">
        <f t="shared" ref="F88:F94" si="28">(C88-B88)/B88</f>
        <v>-0.12998888489461261</v>
      </c>
      <c r="H88" s="25">
        <v>450.19799999999992</v>
      </c>
      <c r="I88" s="188">
        <v>367.39600000000007</v>
      </c>
      <c r="J88" s="294">
        <f t="shared" si="25"/>
        <v>4.0829343234332809E-3</v>
      </c>
      <c r="K88" s="295">
        <f t="shared" si="26"/>
        <v>2.7882636682169341E-3</v>
      </c>
      <c r="L88" s="67">
        <f t="shared" ref="L88:L95" si="29">(I88-H88)/H88</f>
        <v>-0.18392351809648169</v>
      </c>
      <c r="N88" s="48">
        <f t="shared" si="22"/>
        <v>1.8602223847479269</v>
      </c>
      <c r="O88" s="191">
        <f t="shared" si="22"/>
        <v>1.7449015454467733</v>
      </c>
      <c r="P88" s="67">
        <f t="shared" si="27"/>
        <v>-6.1993039244488145E-2</v>
      </c>
    </row>
    <row r="89" spans="1:16" ht="20.100000000000001" customHeight="1" x14ac:dyDescent="0.25">
      <c r="A89" s="45" t="s">
        <v>207</v>
      </c>
      <c r="B89" s="25">
        <v>273.91000000000003</v>
      </c>
      <c r="C89" s="188">
        <v>511.25999999999993</v>
      </c>
      <c r="D89" s="345">
        <f t="shared" si="23"/>
        <v>7.3107209610361891E-4</v>
      </c>
      <c r="E89" s="295">
        <f t="shared" si="24"/>
        <v>1.1498070689588051E-3</v>
      </c>
      <c r="F89" s="67">
        <f t="shared" si="28"/>
        <v>0.86652550107699566</v>
      </c>
      <c r="H89" s="25">
        <v>144.47500000000002</v>
      </c>
      <c r="I89" s="188">
        <v>360.3959999999999</v>
      </c>
      <c r="J89" s="294">
        <f t="shared" si="25"/>
        <v>1.310272227726519E-3</v>
      </c>
      <c r="K89" s="295">
        <f t="shared" si="26"/>
        <v>2.7351388500982854E-3</v>
      </c>
      <c r="L89" s="67">
        <f t="shared" si="29"/>
        <v>1.4945215435196391</v>
      </c>
      <c r="N89" s="48">
        <f t="shared" si="22"/>
        <v>5.2745427330144947</v>
      </c>
      <c r="O89" s="191">
        <f t="shared" si="22"/>
        <v>7.0491726323201487</v>
      </c>
      <c r="P89" s="67">
        <f t="shared" si="27"/>
        <v>0.33645189528901998</v>
      </c>
    </row>
    <row r="90" spans="1:16" ht="20.100000000000001" customHeight="1" x14ac:dyDescent="0.25">
      <c r="A90" s="45" t="s">
        <v>211</v>
      </c>
      <c r="B90" s="25">
        <v>787.47000000000014</v>
      </c>
      <c r="C90" s="188">
        <v>1107.44</v>
      </c>
      <c r="D90" s="345">
        <f t="shared" si="23"/>
        <v>2.1017755595586756E-3</v>
      </c>
      <c r="E90" s="295">
        <f t="shared" si="24"/>
        <v>2.4905964488669942E-3</v>
      </c>
      <c r="F90" s="67">
        <f t="shared" si="28"/>
        <v>0.40632659021930978</v>
      </c>
      <c r="H90" s="25">
        <v>276.07299999999998</v>
      </c>
      <c r="I90" s="188">
        <v>345.41300000000001</v>
      </c>
      <c r="J90" s="294">
        <f t="shared" si="25"/>
        <v>2.5037604064726991E-3</v>
      </c>
      <c r="K90" s="295">
        <f t="shared" si="26"/>
        <v>2.6214289715451875E-3</v>
      </c>
      <c r="L90" s="67">
        <f t="shared" si="29"/>
        <v>0.25116545261579376</v>
      </c>
      <c r="N90" s="48">
        <f t="shared" si="22"/>
        <v>3.5058224440296133</v>
      </c>
      <c r="O90" s="191">
        <f t="shared" si="22"/>
        <v>3.1190222495123887</v>
      </c>
      <c r="P90" s="67">
        <f t="shared" si="27"/>
        <v>-0.11033079988860876</v>
      </c>
    </row>
    <row r="91" spans="1:16" ht="20.100000000000001" customHeight="1" x14ac:dyDescent="0.25">
      <c r="A91" s="45" t="s">
        <v>215</v>
      </c>
      <c r="B91" s="25">
        <v>579.84999999999991</v>
      </c>
      <c r="C91" s="188">
        <v>1250.1199999999999</v>
      </c>
      <c r="D91" s="345">
        <f t="shared" si="23"/>
        <v>1.5476329996191572E-3</v>
      </c>
      <c r="E91" s="295">
        <f t="shared" si="24"/>
        <v>2.8114791163924061E-3</v>
      </c>
      <c r="F91" s="67">
        <f t="shared" si="28"/>
        <v>1.1559368802276453</v>
      </c>
      <c r="H91" s="25">
        <v>136.39799999999997</v>
      </c>
      <c r="I91" s="188">
        <v>304.40899999999999</v>
      </c>
      <c r="J91" s="294">
        <f t="shared" si="25"/>
        <v>1.2370203240522006E-3</v>
      </c>
      <c r="K91" s="295">
        <f t="shared" si="26"/>
        <v>2.3102389655256139E-3</v>
      </c>
      <c r="L91" s="67">
        <f t="shared" si="29"/>
        <v>1.2317702605610057</v>
      </c>
      <c r="N91" s="48">
        <f t="shared" si="22"/>
        <v>2.3522980081055445</v>
      </c>
      <c r="O91" s="191">
        <f t="shared" si="22"/>
        <v>2.4350382363293126</v>
      </c>
      <c r="P91" s="67">
        <f t="shared" ref="P91:P93" si="30">(O91-N91)/N91</f>
        <v>3.5174211744711768E-2</v>
      </c>
    </row>
    <row r="92" spans="1:16" ht="20.100000000000001" customHeight="1" x14ac:dyDescent="0.25">
      <c r="A92" s="45" t="s">
        <v>212</v>
      </c>
      <c r="B92" s="25">
        <v>597.93999999999994</v>
      </c>
      <c r="C92" s="188">
        <v>779.78999999999974</v>
      </c>
      <c r="D92" s="345">
        <f t="shared" si="23"/>
        <v>1.5959156260968851E-3</v>
      </c>
      <c r="E92" s="295">
        <f t="shared" si="24"/>
        <v>1.7537222827981585E-3</v>
      </c>
      <c r="F92" s="67">
        <f t="shared" si="28"/>
        <v>0.30412750443188247</v>
      </c>
      <c r="H92" s="25">
        <v>178.96699999999998</v>
      </c>
      <c r="I92" s="188">
        <v>277.84599999999995</v>
      </c>
      <c r="J92" s="294">
        <f t="shared" si="25"/>
        <v>1.6230869685380299E-3</v>
      </c>
      <c r="K92" s="295">
        <f t="shared" si="26"/>
        <v>2.1086454592848095E-3</v>
      </c>
      <c r="L92" s="67">
        <f t="shared" si="29"/>
        <v>0.55249850531103484</v>
      </c>
      <c r="N92" s="48">
        <f t="shared" si="22"/>
        <v>2.9930595042980901</v>
      </c>
      <c r="O92" s="191">
        <f t="shared" si="22"/>
        <v>3.563087497916106</v>
      </c>
      <c r="P92" s="67">
        <f t="shared" si="30"/>
        <v>0.19044993686207873</v>
      </c>
    </row>
    <row r="93" spans="1:16" ht="20.100000000000001" customHeight="1" x14ac:dyDescent="0.25">
      <c r="A93" s="45" t="s">
        <v>209</v>
      </c>
      <c r="B93" s="25">
        <v>445.56999999999994</v>
      </c>
      <c r="C93" s="188">
        <v>143.33000000000001</v>
      </c>
      <c r="D93" s="345">
        <f t="shared" si="23"/>
        <v>1.1892365881526392E-3</v>
      </c>
      <c r="E93" s="295">
        <f t="shared" si="24"/>
        <v>3.2234449633037124E-4</v>
      </c>
      <c r="F93" s="67">
        <f t="shared" si="28"/>
        <v>-0.67832214915725908</v>
      </c>
      <c r="H93" s="25">
        <v>824.72099999999989</v>
      </c>
      <c r="I93" s="188">
        <v>262.24700000000001</v>
      </c>
      <c r="J93" s="294">
        <f t="shared" si="25"/>
        <v>7.4795571685263348E-3</v>
      </c>
      <c r="K93" s="295">
        <f t="shared" si="26"/>
        <v>1.9902605967372705E-3</v>
      </c>
      <c r="L93" s="67">
        <f t="shared" si="29"/>
        <v>-0.68201731252144671</v>
      </c>
      <c r="N93" s="48">
        <f t="shared" si="22"/>
        <v>18.509347577260588</v>
      </c>
      <c r="O93" s="191">
        <f t="shared" si="22"/>
        <v>18.296727830879785</v>
      </c>
      <c r="P93" s="67">
        <f t="shared" si="30"/>
        <v>-1.148715509789301E-2</v>
      </c>
    </row>
    <row r="94" spans="1:16" ht="20.100000000000001" customHeight="1" x14ac:dyDescent="0.25">
      <c r="A94" s="45" t="s">
        <v>217</v>
      </c>
      <c r="B94" s="25">
        <v>97.92</v>
      </c>
      <c r="C94" s="188">
        <v>362.99</v>
      </c>
      <c r="D94" s="345">
        <f t="shared" si="23"/>
        <v>2.6135073436700507E-4</v>
      </c>
      <c r="E94" s="295">
        <f t="shared" si="24"/>
        <v>8.1635267371074746E-4</v>
      </c>
      <c r="F94" s="67">
        <f t="shared" si="28"/>
        <v>2.7070057189542482</v>
      </c>
      <c r="H94" s="25">
        <v>55.513999999999996</v>
      </c>
      <c r="I94" s="188">
        <v>240.19800000000001</v>
      </c>
      <c r="J94" s="294">
        <f t="shared" si="25"/>
        <v>5.0346739885800279E-4</v>
      </c>
      <c r="K94" s="295">
        <f t="shared" si="26"/>
        <v>1.8229250089232627E-3</v>
      </c>
      <c r="L94" s="67">
        <f t="shared" si="29"/>
        <v>3.3268004467341581</v>
      </c>
      <c r="N94" s="48">
        <f t="shared" ref="N94" si="31">(H94/B94)*10</f>
        <v>5.6693218954248357</v>
      </c>
      <c r="O94" s="191">
        <f t="shared" ref="O94" si="32">(I94/C94)*10</f>
        <v>6.6172070855946439</v>
      </c>
      <c r="P94" s="67">
        <f t="shared" ref="P94" si="33">(O94-N94)/N94</f>
        <v>0.16719551432328356</v>
      </c>
    </row>
    <row r="95" spans="1:16" ht="20.100000000000001" customHeight="1" thickBot="1" x14ac:dyDescent="0.3">
      <c r="A95" s="14" t="s">
        <v>17</v>
      </c>
      <c r="B95" s="25">
        <f>B96-SUM(B68:B94)</f>
        <v>6679.6100000000442</v>
      </c>
      <c r="C95" s="188">
        <f>C96-SUM(C68:C94)</f>
        <v>9112.039999999979</v>
      </c>
      <c r="D95" s="345">
        <f t="shared" si="23"/>
        <v>1.7828032871580905E-2</v>
      </c>
      <c r="E95" s="295">
        <f t="shared" si="24"/>
        <v>2.0492680836825428E-2</v>
      </c>
      <c r="F95" s="67">
        <f>(C95-B95)/B95</f>
        <v>0.36415748823657651</v>
      </c>
      <c r="H95" s="25">
        <f>H96-SUM(H68:H94)</f>
        <v>1723.4590000000462</v>
      </c>
      <c r="I95" s="188">
        <f>I96-SUM(I68:I94)</f>
        <v>2468.4659999999421</v>
      </c>
      <c r="J95" s="294">
        <f t="shared" si="25"/>
        <v>1.5630389086868864E-2</v>
      </c>
      <c r="K95" s="295">
        <f t="shared" si="26"/>
        <v>1.87338296117231E-2</v>
      </c>
      <c r="L95" s="67">
        <f t="shared" si="29"/>
        <v>0.43227428096628695</v>
      </c>
      <c r="N95" s="48">
        <f t="shared" si="22"/>
        <v>2.5801790823117439</v>
      </c>
      <c r="O95" s="191">
        <f t="shared" si="22"/>
        <v>2.709015763758662</v>
      </c>
      <c r="P95" s="67">
        <f>(O95-N95)/N95</f>
        <v>4.9933232282266753E-2</v>
      </c>
    </row>
    <row r="96" spans="1:16" ht="26.25" customHeight="1" thickBot="1" x14ac:dyDescent="0.3">
      <c r="A96" s="18" t="s">
        <v>18</v>
      </c>
      <c r="B96" s="23">
        <v>374668.92999999993</v>
      </c>
      <c r="C96" s="193">
        <v>444648.50999999995</v>
      </c>
      <c r="D96" s="341">
        <f>SUM(D68:D95)</f>
        <v>1</v>
      </c>
      <c r="E96" s="342">
        <f>SUM(E68:E95)</f>
        <v>1</v>
      </c>
      <c r="F96" s="72">
        <f>(C96-B96)/B96</f>
        <v>0.18677711012759993</v>
      </c>
      <c r="G96" s="2"/>
      <c r="H96" s="23">
        <v>110263.34600000005</v>
      </c>
      <c r="I96" s="193">
        <v>131765.15699999995</v>
      </c>
      <c r="J96" s="353">
        <f t="shared" si="25"/>
        <v>1</v>
      </c>
      <c r="K96" s="342">
        <f t="shared" si="26"/>
        <v>1</v>
      </c>
      <c r="L96" s="72">
        <f>(I96-H96)/H96</f>
        <v>0.19500415849887134</v>
      </c>
      <c r="M96" s="2"/>
      <c r="N96" s="44">
        <f t="shared" si="22"/>
        <v>2.9429540901616811</v>
      </c>
      <c r="O96" s="198">
        <f t="shared" si="22"/>
        <v>2.9633554152694668</v>
      </c>
      <c r="P96" s="72">
        <f>(O96-N96)/N96</f>
        <v>6.9322607430362193E-3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P39:P62 L39:L62 F39:F62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96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116</v>
      </c>
      <c r="H4" s="458"/>
      <c r="I4" s="176" t="s">
        <v>0</v>
      </c>
      <c r="K4" s="464" t="s">
        <v>19</v>
      </c>
      <c r="L4" s="458"/>
      <c r="M4" s="456" t="s">
        <v>116</v>
      </c>
      <c r="N4" s="457"/>
      <c r="O4" s="176" t="s">
        <v>0</v>
      </c>
      <c r="P4"/>
      <c r="Q4" s="470" t="s">
        <v>22</v>
      </c>
      <c r="R4" s="458"/>
      <c r="S4" s="176" t="s">
        <v>0</v>
      </c>
    </row>
    <row r="5" spans="1:19" x14ac:dyDescent="0.25">
      <c r="A5" s="460"/>
      <c r="B5" s="461"/>
      <c r="C5" s="461"/>
      <c r="D5" s="461"/>
      <c r="E5" s="465" t="s">
        <v>157</v>
      </c>
      <c r="F5" s="466"/>
      <c r="G5" s="467" t="str">
        <f>E5</f>
        <v>jan-junho</v>
      </c>
      <c r="H5" s="467"/>
      <c r="I5" s="177" t="s">
        <v>124</v>
      </c>
      <c r="K5" s="468" t="str">
        <f>E5</f>
        <v>jan-junho</v>
      </c>
      <c r="L5" s="467"/>
      <c r="M5" s="469" t="str">
        <f>E5</f>
        <v>jan-junho</v>
      </c>
      <c r="N5" s="455"/>
      <c r="O5" s="177" t="str">
        <f>I5</f>
        <v>2021/2020</v>
      </c>
      <c r="P5"/>
      <c r="Q5" s="468" t="str">
        <f>E5</f>
        <v>jan-junho</v>
      </c>
      <c r="R5" s="466"/>
      <c r="S5" s="177" t="str">
        <f>O5</f>
        <v>2021/2020</v>
      </c>
    </row>
    <row r="6" spans="1:19" ht="19.5" customHeight="1" thickBot="1" x14ac:dyDescent="0.3">
      <c r="A6" s="441"/>
      <c r="B6" s="472"/>
      <c r="C6" s="472"/>
      <c r="D6" s="472"/>
      <c r="E6" s="120">
        <v>2020</v>
      </c>
      <c r="F6" s="192">
        <v>2021</v>
      </c>
      <c r="G6" s="230">
        <f>E6</f>
        <v>2020</v>
      </c>
      <c r="H6" s="185">
        <f>F6</f>
        <v>2021</v>
      </c>
      <c r="I6" s="177" t="s">
        <v>1</v>
      </c>
      <c r="K6" s="229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142328.58999999994</v>
      </c>
      <c r="F7" s="193">
        <v>171057.20999999979</v>
      </c>
      <c r="G7" s="341">
        <f>E7/E15</f>
        <v>0.44002181674079965</v>
      </c>
      <c r="H7" s="342">
        <f>F7/F15</f>
        <v>0.44564948114440217</v>
      </c>
      <c r="I7" s="218">
        <f t="shared" ref="I7:I18" si="0">(F7-E7)/E7</f>
        <v>0.20184714820824026</v>
      </c>
      <c r="J7" s="12"/>
      <c r="K7" s="23">
        <v>34849.45900000001</v>
      </c>
      <c r="L7" s="193">
        <v>41880.749999999949</v>
      </c>
      <c r="M7" s="341">
        <f>K7/K15</f>
        <v>0.36444393964137395</v>
      </c>
      <c r="N7" s="342">
        <f>L7/L15</f>
        <v>0.36143214560497505</v>
      </c>
      <c r="O7" s="218">
        <f t="shared" ref="O7:O18" si="1">(L7-K7)/K7</f>
        <v>0.20176184083660917</v>
      </c>
      <c r="P7" s="52"/>
      <c r="Q7" s="251">
        <f t="shared" ref="Q7:Q18" si="2">(K7/E7)*10</f>
        <v>2.4485213406526425</v>
      </c>
      <c r="R7" s="252">
        <f t="shared" ref="R7:R18" si="3">(L7/F7)*10</f>
        <v>2.4483475440760434</v>
      </c>
      <c r="S7" s="70">
        <f>(R7-Q7)/Q7</f>
        <v>-7.0980217208472821E-5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130040.38999999994</v>
      </c>
      <c r="F8" s="241">
        <v>161286.51999999979</v>
      </c>
      <c r="G8" s="343">
        <f>E8/E7</f>
        <v>0.91366316493404454</v>
      </c>
      <c r="H8" s="344">
        <f>F8/F7</f>
        <v>0.94288057194432195</v>
      </c>
      <c r="I8" s="281">
        <f t="shared" si="0"/>
        <v>0.24028019294620587</v>
      </c>
      <c r="J8" s="5"/>
      <c r="K8" s="240">
        <v>33475.876000000004</v>
      </c>
      <c r="L8" s="241">
        <v>41075.176999999952</v>
      </c>
      <c r="M8" s="348">
        <f>K8/K7</f>
        <v>0.96058524179672333</v>
      </c>
      <c r="N8" s="344">
        <f>L8/L7</f>
        <v>0.98076507703419835</v>
      </c>
      <c r="O8" s="282">
        <f t="shared" si="1"/>
        <v>0.22700827903652013</v>
      </c>
      <c r="P8" s="57"/>
      <c r="Q8" s="253">
        <f t="shared" si="2"/>
        <v>2.5742675794804999</v>
      </c>
      <c r="R8" s="254">
        <f t="shared" si="3"/>
        <v>2.5467210154946618</v>
      </c>
      <c r="S8" s="242">
        <f t="shared" ref="S8:S18" si="4">(R8-Q8)/Q8</f>
        <v>-1.0700738417953092E-2</v>
      </c>
    </row>
    <row r="9" spans="1:19" ht="24" customHeight="1" x14ac:dyDescent="0.25">
      <c r="A9" s="14"/>
      <c r="B9" s="1" t="s">
        <v>39</v>
      </c>
      <c r="D9" s="1"/>
      <c r="E9" s="25">
        <v>12233.130000000001</v>
      </c>
      <c r="F9" s="188">
        <v>9764.0200000000023</v>
      </c>
      <c r="G9" s="345">
        <f>E9/E7</f>
        <v>8.5949913506485287E-2</v>
      </c>
      <c r="H9" s="295">
        <f>F9/F7</f>
        <v>5.7080435253211569E-2</v>
      </c>
      <c r="I9" s="242">
        <f t="shared" si="0"/>
        <v>-0.20183795970450724</v>
      </c>
      <c r="J9" s="1"/>
      <c r="K9" s="25">
        <v>1363.0840000000001</v>
      </c>
      <c r="L9" s="188">
        <v>800.24600000000009</v>
      </c>
      <c r="M9" s="345">
        <f>K9/K7</f>
        <v>3.9113490972700601E-2</v>
      </c>
      <c r="N9" s="295">
        <f>L9/L7</f>
        <v>1.91077284910132E-2</v>
      </c>
      <c r="O9" s="242">
        <f t="shared" si="1"/>
        <v>-0.41291512481989368</v>
      </c>
      <c r="P9" s="8"/>
      <c r="Q9" s="253">
        <f t="shared" si="2"/>
        <v>1.1142561225132079</v>
      </c>
      <c r="R9" s="254">
        <f t="shared" si="3"/>
        <v>0.81958660469765521</v>
      </c>
      <c r="S9" s="242">
        <f t="shared" si="4"/>
        <v>-0.26445402619904368</v>
      </c>
    </row>
    <row r="10" spans="1:19" ht="24" customHeight="1" thickBot="1" x14ac:dyDescent="0.3">
      <c r="A10" s="14"/>
      <c r="B10" s="1" t="s">
        <v>38</v>
      </c>
      <c r="D10" s="1"/>
      <c r="E10" s="25">
        <v>55.070000000000007</v>
      </c>
      <c r="F10" s="188">
        <v>6.67</v>
      </c>
      <c r="G10" s="345">
        <f>E10/E7</f>
        <v>3.8692155947023737E-4</v>
      </c>
      <c r="H10" s="295">
        <f>F10/F7</f>
        <v>3.8992802466496493E-5</v>
      </c>
      <c r="I10" s="250">
        <f t="shared" si="0"/>
        <v>-0.87888142364263666</v>
      </c>
      <c r="J10" s="1"/>
      <c r="K10" s="25">
        <v>10.499000000000001</v>
      </c>
      <c r="L10" s="188">
        <v>5.327</v>
      </c>
      <c r="M10" s="345">
        <f>K10/K7</f>
        <v>3.012672305759466E-4</v>
      </c>
      <c r="N10" s="295">
        <f>L10/L7</f>
        <v>1.2719447478853665E-4</v>
      </c>
      <c r="O10" s="284">
        <f t="shared" si="1"/>
        <v>-0.49261834460424808</v>
      </c>
      <c r="P10" s="8"/>
      <c r="Q10" s="253">
        <f t="shared" si="2"/>
        <v>1.9064826584347194</v>
      </c>
      <c r="R10" s="254">
        <f t="shared" si="3"/>
        <v>7.986506746626687</v>
      </c>
      <c r="S10" s="242">
        <f t="shared" si="4"/>
        <v>3.1891315985973105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181129.43999999977</v>
      </c>
      <c r="F11" s="193">
        <v>212780.80000000005</v>
      </c>
      <c r="G11" s="341">
        <f>E11/E15</f>
        <v>0.55997818325920046</v>
      </c>
      <c r="H11" s="342">
        <f>F11/F15</f>
        <v>0.55435051885559783</v>
      </c>
      <c r="I11" s="218">
        <f t="shared" si="0"/>
        <v>0.17474442586473141</v>
      </c>
      <c r="J11" s="12"/>
      <c r="K11" s="23">
        <v>60774.189000000035</v>
      </c>
      <c r="L11" s="193">
        <v>73993.697</v>
      </c>
      <c r="M11" s="341">
        <f>K11/K15</f>
        <v>0.63555606035862588</v>
      </c>
      <c r="N11" s="342">
        <f>L11/L15</f>
        <v>0.63856785439502484</v>
      </c>
      <c r="O11" s="218">
        <f t="shared" si="1"/>
        <v>0.21751846001597747</v>
      </c>
      <c r="P11" s="8"/>
      <c r="Q11" s="255">
        <f t="shared" si="2"/>
        <v>3.3552905038518372</v>
      </c>
      <c r="R11" s="256">
        <f t="shared" si="3"/>
        <v>3.4774611713086889</v>
      </c>
      <c r="S11" s="72">
        <f t="shared" si="4"/>
        <v>3.6411353150077784E-2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175646.94999999975</v>
      </c>
      <c r="F12" s="189">
        <v>207785.61000000004</v>
      </c>
      <c r="G12" s="345">
        <f>E12/E11</f>
        <v>0.96973164605378326</v>
      </c>
      <c r="H12" s="295">
        <f>F12/F11</f>
        <v>0.97652424466869192</v>
      </c>
      <c r="I12" s="281">
        <f t="shared" si="0"/>
        <v>0.182973060448817</v>
      </c>
      <c r="J12" s="5"/>
      <c r="K12" s="37">
        <v>59674.123000000036</v>
      </c>
      <c r="L12" s="189">
        <v>72904.631999999998</v>
      </c>
      <c r="M12" s="345">
        <f>K12/K11</f>
        <v>0.9818991249722806</v>
      </c>
      <c r="N12" s="295">
        <f>L12/L11</f>
        <v>0.98528165176014926</v>
      </c>
      <c r="O12" s="281">
        <f t="shared" si="1"/>
        <v>0.2217126676499285</v>
      </c>
      <c r="P12" s="57"/>
      <c r="Q12" s="253">
        <f t="shared" si="2"/>
        <v>3.3973902194145769</v>
      </c>
      <c r="R12" s="254">
        <f t="shared" si="3"/>
        <v>3.5086468211152821</v>
      </c>
      <c r="S12" s="242">
        <f t="shared" si="4"/>
        <v>3.2747666448476598E-2</v>
      </c>
    </row>
    <row r="13" spans="1:19" ht="24" customHeight="1" x14ac:dyDescent="0.25">
      <c r="A13" s="14"/>
      <c r="B13" s="5" t="s">
        <v>39</v>
      </c>
      <c r="D13" s="5"/>
      <c r="E13" s="217">
        <v>5349.1000000000013</v>
      </c>
      <c r="F13" s="215">
        <v>4987</v>
      </c>
      <c r="G13" s="345">
        <f>E13/E11</f>
        <v>2.9531919272758795E-2</v>
      </c>
      <c r="H13" s="295">
        <f>F13/F11</f>
        <v>2.3437265016392452E-2</v>
      </c>
      <c r="I13" s="242">
        <f t="shared" si="0"/>
        <v>-6.7693630704230845E-2</v>
      </c>
      <c r="J13" s="243"/>
      <c r="K13" s="217">
        <v>1081.9710000000007</v>
      </c>
      <c r="L13" s="215">
        <v>1086.7109999999996</v>
      </c>
      <c r="M13" s="345">
        <f>K13/K11</f>
        <v>1.7803133498005216E-2</v>
      </c>
      <c r="N13" s="295">
        <f>L13/L11</f>
        <v>1.4686534719301829E-2</v>
      </c>
      <c r="O13" s="242">
        <f t="shared" si="1"/>
        <v>4.3808937577798938E-3</v>
      </c>
      <c r="P13" s="244"/>
      <c r="Q13" s="253">
        <f t="shared" si="2"/>
        <v>2.022715970910995</v>
      </c>
      <c r="R13" s="254">
        <f t="shared" si="3"/>
        <v>2.179087627832363</v>
      </c>
      <c r="S13" s="242">
        <f t="shared" si="4"/>
        <v>7.7307767956635562E-2</v>
      </c>
    </row>
    <row r="14" spans="1:19" ht="24" customHeight="1" thickBot="1" x14ac:dyDescent="0.3">
      <c r="A14" s="14"/>
      <c r="B14" s="1" t="s">
        <v>38</v>
      </c>
      <c r="D14" s="1"/>
      <c r="E14" s="217">
        <v>133.39000000000001</v>
      </c>
      <c r="F14" s="215">
        <v>8.19</v>
      </c>
      <c r="G14" s="345">
        <f>E14/E11</f>
        <v>7.3643467345783312E-4</v>
      </c>
      <c r="H14" s="295">
        <f>F14/F11</f>
        <v>3.8490314915631474E-5</v>
      </c>
      <c r="I14" s="250">
        <f t="shared" si="0"/>
        <v>-0.93860109453482277</v>
      </c>
      <c r="J14" s="243"/>
      <c r="K14" s="217">
        <v>18.095000000000002</v>
      </c>
      <c r="L14" s="215">
        <v>2.3539999999999996</v>
      </c>
      <c r="M14" s="345">
        <f>K14/K11</f>
        <v>2.977415297142014E-4</v>
      </c>
      <c r="N14" s="295">
        <f>L14/L11</f>
        <v>3.1813520548919184E-5</v>
      </c>
      <c r="O14" s="284">
        <f t="shared" si="1"/>
        <v>-0.86990881458966574</v>
      </c>
      <c r="P14" s="244"/>
      <c r="Q14" s="253">
        <f t="shared" si="2"/>
        <v>1.3565484669015668</v>
      </c>
      <c r="R14" s="254">
        <f t="shared" si="3"/>
        <v>2.8742368742368738</v>
      </c>
      <c r="S14" s="242">
        <f t="shared" si="4"/>
        <v>1.1187867181788151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323458.02999999968</v>
      </c>
      <c r="F15" s="193">
        <v>383838.00999999983</v>
      </c>
      <c r="G15" s="341">
        <f>G7+G11</f>
        <v>1</v>
      </c>
      <c r="H15" s="342">
        <f>H7+H11</f>
        <v>1</v>
      </c>
      <c r="I15" s="218">
        <f t="shared" si="0"/>
        <v>0.18667021498894373</v>
      </c>
      <c r="J15" s="12"/>
      <c r="K15" s="23">
        <v>95623.648000000059</v>
      </c>
      <c r="L15" s="193">
        <v>115874.44699999996</v>
      </c>
      <c r="M15" s="341">
        <f>M7+M11</f>
        <v>0.99999999999999978</v>
      </c>
      <c r="N15" s="342">
        <f>N7+N11</f>
        <v>0.99999999999999989</v>
      </c>
      <c r="O15" s="218">
        <f t="shared" si="1"/>
        <v>0.21177605564681953</v>
      </c>
      <c r="P15" s="8"/>
      <c r="Q15" s="255">
        <f t="shared" si="2"/>
        <v>2.9562922892963934</v>
      </c>
      <c r="R15" s="256">
        <f t="shared" si="3"/>
        <v>3.0188372172938265</v>
      </c>
      <c r="S15" s="72">
        <f t="shared" si="4"/>
        <v>2.1156544034527429E-2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305687.33999999968</v>
      </c>
      <c r="F16" s="241">
        <f t="shared" ref="F16:F17" si="5">F8+F12</f>
        <v>369072.12999999983</v>
      </c>
      <c r="G16" s="343">
        <f>E16/E15</f>
        <v>0.94506029112957868</v>
      </c>
      <c r="H16" s="344">
        <f>F16/F15</f>
        <v>0.96153095937528432</v>
      </c>
      <c r="I16" s="282">
        <f t="shared" si="0"/>
        <v>0.20735170125135122</v>
      </c>
      <c r="J16" s="5"/>
      <c r="K16" s="240">
        <f t="shared" ref="K16:L18" si="6">K8+K12</f>
        <v>93149.99900000004</v>
      </c>
      <c r="L16" s="241">
        <f t="shared" si="6"/>
        <v>113979.80899999995</v>
      </c>
      <c r="M16" s="348">
        <f>K16/K15</f>
        <v>0.97413140941872434</v>
      </c>
      <c r="N16" s="344">
        <f>L16/L15</f>
        <v>0.98364921646616355</v>
      </c>
      <c r="O16" s="282">
        <f t="shared" si="1"/>
        <v>0.22361578339898749</v>
      </c>
      <c r="P16" s="57"/>
      <c r="Q16" s="253">
        <f t="shared" si="2"/>
        <v>3.0472311676368458</v>
      </c>
      <c r="R16" s="254">
        <f t="shared" si="3"/>
        <v>3.0882800334991427</v>
      </c>
      <c r="S16" s="242">
        <f t="shared" si="4"/>
        <v>1.3470873591165942E-2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17582.230000000003</v>
      </c>
      <c r="F17" s="215">
        <f t="shared" si="5"/>
        <v>14751.020000000002</v>
      </c>
      <c r="G17" s="346">
        <f>E17/E15</f>
        <v>5.4357067592355091E-2</v>
      </c>
      <c r="H17" s="295">
        <f>F17/F15</f>
        <v>3.8430326376483685E-2</v>
      </c>
      <c r="I17" s="242">
        <f t="shared" si="0"/>
        <v>-0.16102678670453069</v>
      </c>
      <c r="J17" s="243"/>
      <c r="K17" s="217">
        <f t="shared" si="6"/>
        <v>2445.0550000000007</v>
      </c>
      <c r="L17" s="215">
        <f t="shared" si="6"/>
        <v>1886.9569999999997</v>
      </c>
      <c r="M17" s="345">
        <f>K17/K15</f>
        <v>2.5569564131249198E-2</v>
      </c>
      <c r="N17" s="295">
        <f>L17/L15</f>
        <v>1.628449627034682E-2</v>
      </c>
      <c r="O17" s="242">
        <f t="shared" si="1"/>
        <v>-0.22825580610661148</v>
      </c>
      <c r="P17" s="244"/>
      <c r="Q17" s="253">
        <f t="shared" si="2"/>
        <v>1.3906398676390879</v>
      </c>
      <c r="R17" s="254">
        <f t="shared" si="3"/>
        <v>1.2792044211179967</v>
      </c>
      <c r="S17" s="242">
        <f t="shared" si="4"/>
        <v>-8.0132498078224201E-2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188.46000000000004</v>
      </c>
      <c r="F18" s="249">
        <f>F10+F14</f>
        <v>14.86</v>
      </c>
      <c r="G18" s="347">
        <f>E18/E15</f>
        <v>5.8264127806627721E-4</v>
      </c>
      <c r="H18" s="301">
        <f>F18/F15</f>
        <v>3.8714248231955989E-5</v>
      </c>
      <c r="I18" s="283">
        <f t="shared" si="0"/>
        <v>-0.92115037673776923</v>
      </c>
      <c r="J18" s="243"/>
      <c r="K18" s="248">
        <f t="shared" si="6"/>
        <v>28.594000000000001</v>
      </c>
      <c r="L18" s="249">
        <f t="shared" si="6"/>
        <v>7.6809999999999992</v>
      </c>
      <c r="M18" s="347">
        <f>K18/K15</f>
        <v>2.9902645002625273E-4</v>
      </c>
      <c r="N18" s="301">
        <f>L18/L15</f>
        <v>6.628726348959406E-5</v>
      </c>
      <c r="O18" s="283">
        <f t="shared" si="1"/>
        <v>-0.73137721200251815</v>
      </c>
      <c r="P18" s="244"/>
      <c r="Q18" s="257">
        <f t="shared" si="2"/>
        <v>1.5172450387350098</v>
      </c>
      <c r="R18" s="258">
        <f t="shared" si="3"/>
        <v>5.1689098250336478</v>
      </c>
      <c r="S18" s="250">
        <f t="shared" si="4"/>
        <v>2.4067732588159805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33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157</v>
      </c>
      <c r="C5" s="467"/>
      <c r="D5" s="465" t="str">
        <f>B5</f>
        <v>jan-junho</v>
      </c>
      <c r="E5" s="467"/>
      <c r="F5" s="177" t="s">
        <v>124</v>
      </c>
      <c r="H5" s="468" t="str">
        <f>B5</f>
        <v>jan-junho</v>
      </c>
      <c r="I5" s="467"/>
      <c r="J5" s="465" t="str">
        <f>B5</f>
        <v>jan-junho</v>
      </c>
      <c r="K5" s="466"/>
      <c r="L5" s="177" t="str">
        <f>F5</f>
        <v>2021/2020</v>
      </c>
      <c r="N5" s="468" t="str">
        <f>B5</f>
        <v>jan-junho</v>
      </c>
      <c r="O5" s="466"/>
      <c r="P5" s="177" t="str">
        <f>L5</f>
        <v>2021/2020</v>
      </c>
    </row>
    <row r="6" spans="1:16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165</v>
      </c>
      <c r="B7" s="46">
        <v>51859.93</v>
      </c>
      <c r="C7" s="195">
        <v>59962.090000000004</v>
      </c>
      <c r="D7" s="345">
        <f>B7/$B$33</f>
        <v>0.16032970336213326</v>
      </c>
      <c r="E7" s="344">
        <f>C7/$C$33</f>
        <v>0.15621717609467603</v>
      </c>
      <c r="F7" s="67">
        <f>(C7-B7)/B7</f>
        <v>0.15623160308932163</v>
      </c>
      <c r="H7" s="46">
        <v>15767.294</v>
      </c>
      <c r="I7" s="195">
        <v>18102.646000000004</v>
      </c>
      <c r="J7" s="345">
        <f>H7/$H$33</f>
        <v>0.16488906593481972</v>
      </c>
      <c r="K7" s="344">
        <f>I7/$I$33</f>
        <v>0.15622638527025726</v>
      </c>
      <c r="L7" s="67">
        <f t="shared" ref="L7:L33" si="0">(I7-H7)/H7</f>
        <v>0.14811368393333724</v>
      </c>
      <c r="N7" s="40">
        <f t="shared" ref="N7:N33" si="1">(H7/B7)*10</f>
        <v>3.0403616048074111</v>
      </c>
      <c r="O7" s="200">
        <f t="shared" ref="O7:O33" si="2">(I7/C7)*10</f>
        <v>3.0190151810919201</v>
      </c>
      <c r="P7" s="76">
        <f>(O7-N7)/N7</f>
        <v>-7.0210147640787524E-3</v>
      </c>
    </row>
    <row r="8" spans="1:16" ht="20.100000000000001" customHeight="1" x14ac:dyDescent="0.25">
      <c r="A8" s="14" t="s">
        <v>167</v>
      </c>
      <c r="B8" s="25">
        <v>24566.619999999995</v>
      </c>
      <c r="C8" s="188">
        <v>35720.660000000003</v>
      </c>
      <c r="D8" s="345">
        <f t="shared" ref="D8:D32" si="3">B8/$B$33</f>
        <v>7.5949946272782259E-2</v>
      </c>
      <c r="E8" s="295">
        <f t="shared" ref="E8:E32" si="4">C8/$C$33</f>
        <v>9.306181011098931E-2</v>
      </c>
      <c r="F8" s="67">
        <f t="shared" ref="F8:F33" si="5">(C8-B8)/B8</f>
        <v>0.45403234144542515</v>
      </c>
      <c r="H8" s="25">
        <v>9355.4239999999991</v>
      </c>
      <c r="I8" s="188">
        <v>13550.422999999995</v>
      </c>
      <c r="J8" s="345">
        <f t="shared" ref="J8:J32" si="6">H8/$H$33</f>
        <v>9.7835882605106159E-2</v>
      </c>
      <c r="K8" s="295">
        <f t="shared" ref="K8:K32" si="7">I8/$I$33</f>
        <v>0.11694056240026757</v>
      </c>
      <c r="L8" s="67">
        <f t="shared" si="0"/>
        <v>0.448402873028523</v>
      </c>
      <c r="N8" s="40">
        <f t="shared" si="1"/>
        <v>3.8081852529977671</v>
      </c>
      <c r="O8" s="201">
        <f t="shared" si="2"/>
        <v>3.7934413865813212</v>
      </c>
      <c r="P8" s="67">
        <f t="shared" ref="P8:P71" si="8">(O8-N8)/N8</f>
        <v>-3.8716253115154103E-3</v>
      </c>
    </row>
    <row r="9" spans="1:16" ht="20.100000000000001" customHeight="1" x14ac:dyDescent="0.25">
      <c r="A9" s="14" t="s">
        <v>168</v>
      </c>
      <c r="B9" s="25">
        <v>54341.5</v>
      </c>
      <c r="C9" s="188">
        <v>58957.110000000008</v>
      </c>
      <c r="D9" s="345">
        <f t="shared" si="3"/>
        <v>0.16800170334308903</v>
      </c>
      <c r="E9" s="295">
        <f t="shared" si="4"/>
        <v>0.15359893617622711</v>
      </c>
      <c r="F9" s="67">
        <f t="shared" si="5"/>
        <v>8.4937110679683264E-2</v>
      </c>
      <c r="H9" s="25">
        <v>12477.461999999998</v>
      </c>
      <c r="I9" s="188">
        <v>13507.361000000001</v>
      </c>
      <c r="J9" s="345">
        <f t="shared" si="6"/>
        <v>0.13048510761689402</v>
      </c>
      <c r="K9" s="295">
        <f t="shared" si="7"/>
        <v>0.11656893603125461</v>
      </c>
      <c r="L9" s="67">
        <f t="shared" si="0"/>
        <v>8.2540744263537191E-2</v>
      </c>
      <c r="N9" s="40">
        <f t="shared" si="1"/>
        <v>2.2961202764001727</v>
      </c>
      <c r="O9" s="201">
        <f t="shared" si="2"/>
        <v>2.2910486962471528</v>
      </c>
      <c r="P9" s="67">
        <f t="shared" si="8"/>
        <v>-2.2087606669155204E-3</v>
      </c>
    </row>
    <row r="10" spans="1:16" ht="20.100000000000001" customHeight="1" x14ac:dyDescent="0.25">
      <c r="A10" s="14" t="s">
        <v>169</v>
      </c>
      <c r="B10" s="25">
        <v>33885.219999999994</v>
      </c>
      <c r="C10" s="188">
        <v>35713.779999999992</v>
      </c>
      <c r="D10" s="345">
        <f t="shared" si="3"/>
        <v>0.10475924805453118</v>
      </c>
      <c r="E10" s="295">
        <f t="shared" si="4"/>
        <v>9.3043885883005703E-2</v>
      </c>
      <c r="F10" s="67">
        <f t="shared" si="5"/>
        <v>5.39633503928851E-2</v>
      </c>
      <c r="H10" s="25">
        <v>11907.136999999997</v>
      </c>
      <c r="I10" s="188">
        <v>12836.341000000004</v>
      </c>
      <c r="J10" s="345">
        <f t="shared" si="6"/>
        <v>0.12452084028419405</v>
      </c>
      <c r="K10" s="295">
        <f t="shared" si="7"/>
        <v>0.11077801303336537</v>
      </c>
      <c r="L10" s="67">
        <f t="shared" si="0"/>
        <v>7.8037566881107287E-2</v>
      </c>
      <c r="N10" s="40">
        <f t="shared" si="1"/>
        <v>3.5139618394096299</v>
      </c>
      <c r="O10" s="201">
        <f t="shared" si="2"/>
        <v>3.5942263742454612</v>
      </c>
      <c r="P10" s="67">
        <f t="shared" si="8"/>
        <v>2.2841606854022152E-2</v>
      </c>
    </row>
    <row r="11" spans="1:16" ht="20.100000000000001" customHeight="1" x14ac:dyDescent="0.25">
      <c r="A11" s="14" t="s">
        <v>172</v>
      </c>
      <c r="B11" s="25">
        <v>19460.100000000006</v>
      </c>
      <c r="C11" s="188">
        <v>19645.619999999995</v>
      </c>
      <c r="D11" s="345">
        <f t="shared" si="3"/>
        <v>6.0162673964223437E-2</v>
      </c>
      <c r="E11" s="295">
        <f t="shared" si="4"/>
        <v>5.11820598486325E-2</v>
      </c>
      <c r="F11" s="67">
        <f t="shared" si="5"/>
        <v>9.5333528604678013E-3</v>
      </c>
      <c r="H11" s="25">
        <v>7074.2009999999991</v>
      </c>
      <c r="I11" s="188">
        <v>7741.3979999999992</v>
      </c>
      <c r="J11" s="345">
        <f t="shared" si="6"/>
        <v>7.3979618514449438E-2</v>
      </c>
      <c r="K11" s="295">
        <f t="shared" si="7"/>
        <v>6.6808500065592552E-2</v>
      </c>
      <c r="L11" s="67">
        <f t="shared" si="0"/>
        <v>9.4314114060372364E-2</v>
      </c>
      <c r="N11" s="40">
        <f t="shared" si="1"/>
        <v>3.6352336318929486</v>
      </c>
      <c r="O11" s="201">
        <f t="shared" si="2"/>
        <v>3.9405210932513208</v>
      </c>
      <c r="P11" s="67">
        <f t="shared" si="8"/>
        <v>8.3980148808042956E-2</v>
      </c>
    </row>
    <row r="12" spans="1:16" ht="20.100000000000001" customHeight="1" x14ac:dyDescent="0.25">
      <c r="A12" s="14" t="s">
        <v>164</v>
      </c>
      <c r="B12" s="25">
        <v>32242.960000000006</v>
      </c>
      <c r="C12" s="188">
        <v>35494.589999999997</v>
      </c>
      <c r="D12" s="345">
        <f t="shared" si="3"/>
        <v>9.968205148593777E-2</v>
      </c>
      <c r="E12" s="295">
        <f t="shared" si="4"/>
        <v>9.2472837695255883E-2</v>
      </c>
      <c r="F12" s="67">
        <f t="shared" si="5"/>
        <v>0.10084775095090492</v>
      </c>
      <c r="H12" s="25">
        <v>6463.3819999999987</v>
      </c>
      <c r="I12" s="188">
        <v>7131.6899999999987</v>
      </c>
      <c r="J12" s="345">
        <f t="shared" si="6"/>
        <v>6.759187852778839E-2</v>
      </c>
      <c r="K12" s="295">
        <f t="shared" si="7"/>
        <v>6.1546701491485861E-2</v>
      </c>
      <c r="L12" s="67">
        <f t="shared" si="0"/>
        <v>0.10339911829441616</v>
      </c>
      <c r="N12" s="40">
        <f t="shared" si="1"/>
        <v>2.0045870478392795</v>
      </c>
      <c r="O12" s="201">
        <f t="shared" si="2"/>
        <v>2.0092329563463047</v>
      </c>
      <c r="P12" s="67">
        <f t="shared" si="8"/>
        <v>2.3176386937314324E-3</v>
      </c>
    </row>
    <row r="13" spans="1:16" ht="20.100000000000001" customHeight="1" x14ac:dyDescent="0.25">
      <c r="A13" s="14" t="s">
        <v>166</v>
      </c>
      <c r="B13" s="25">
        <v>18311.299999999996</v>
      </c>
      <c r="C13" s="188">
        <v>19428.27</v>
      </c>
      <c r="D13" s="345">
        <f t="shared" si="3"/>
        <v>5.6611053990528522E-2</v>
      </c>
      <c r="E13" s="295">
        <f t="shared" si="4"/>
        <v>5.0615805349762018E-2</v>
      </c>
      <c r="F13" s="67">
        <f t="shared" si="5"/>
        <v>6.099894600601842E-2</v>
      </c>
      <c r="H13" s="25">
        <v>4946.0280000000002</v>
      </c>
      <c r="I13" s="188">
        <v>6570.8470000000007</v>
      </c>
      <c r="J13" s="345">
        <f t="shared" si="6"/>
        <v>5.1723899929021717E-2</v>
      </c>
      <c r="K13" s="295">
        <f t="shared" si="7"/>
        <v>5.670660935279373E-2</v>
      </c>
      <c r="L13" s="67">
        <f t="shared" si="0"/>
        <v>0.32850986690734468</v>
      </c>
      <c r="N13" s="40">
        <f t="shared" si="1"/>
        <v>2.7010796611928161</v>
      </c>
      <c r="O13" s="201">
        <f t="shared" si="2"/>
        <v>3.3821060753221981</v>
      </c>
      <c r="P13" s="67">
        <f t="shared" si="8"/>
        <v>0.25213118439781074</v>
      </c>
    </row>
    <row r="14" spans="1:16" ht="20.100000000000001" customHeight="1" x14ac:dyDescent="0.25">
      <c r="A14" s="14" t="s">
        <v>174</v>
      </c>
      <c r="B14" s="25">
        <v>15527.56</v>
      </c>
      <c r="C14" s="188">
        <v>23221.68</v>
      </c>
      <c r="D14" s="345">
        <f t="shared" si="3"/>
        <v>4.8004867895844162E-2</v>
      </c>
      <c r="E14" s="295">
        <f t="shared" si="4"/>
        <v>6.0498646290918418E-2</v>
      </c>
      <c r="F14" s="67">
        <f t="shared" si="5"/>
        <v>0.49551378323445544</v>
      </c>
      <c r="H14" s="25">
        <v>3569.1770000000001</v>
      </c>
      <c r="I14" s="188">
        <v>5539.2809999999999</v>
      </c>
      <c r="J14" s="345">
        <f t="shared" si="6"/>
        <v>3.7325254522814259E-2</v>
      </c>
      <c r="K14" s="295">
        <f t="shared" si="7"/>
        <v>4.7804163414907175E-2</v>
      </c>
      <c r="L14" s="67">
        <f t="shared" si="0"/>
        <v>0.55197710844824999</v>
      </c>
      <c r="N14" s="40">
        <f t="shared" si="1"/>
        <v>2.2986077658048014</v>
      </c>
      <c r="O14" s="201">
        <f t="shared" si="2"/>
        <v>2.3853920129809731</v>
      </c>
      <c r="P14" s="67">
        <f t="shared" si="8"/>
        <v>3.7755135289811545E-2</v>
      </c>
    </row>
    <row r="15" spans="1:16" ht="20.100000000000001" customHeight="1" x14ac:dyDescent="0.25">
      <c r="A15" s="14" t="s">
        <v>173</v>
      </c>
      <c r="B15" s="25">
        <v>8450.02</v>
      </c>
      <c r="C15" s="188">
        <v>10774.400000000003</v>
      </c>
      <c r="D15" s="345">
        <f t="shared" si="3"/>
        <v>2.6124007494882719E-2</v>
      </c>
      <c r="E15" s="295">
        <f t="shared" si="4"/>
        <v>2.8070174707293855E-2</v>
      </c>
      <c r="F15" s="67">
        <f t="shared" si="5"/>
        <v>0.27507390515052066</v>
      </c>
      <c r="H15" s="25">
        <v>2362.1610000000005</v>
      </c>
      <c r="I15" s="188">
        <v>2668.4540000000002</v>
      </c>
      <c r="J15" s="345">
        <f t="shared" si="6"/>
        <v>2.4702686515369079E-2</v>
      </c>
      <c r="K15" s="295">
        <f t="shared" si="7"/>
        <v>2.3028839136552692E-2</v>
      </c>
      <c r="L15" s="67">
        <f t="shared" si="0"/>
        <v>0.12966643679241152</v>
      </c>
      <c r="N15" s="40">
        <f t="shared" si="1"/>
        <v>2.7954501882835787</v>
      </c>
      <c r="O15" s="201">
        <f t="shared" si="2"/>
        <v>2.4766613454113449</v>
      </c>
      <c r="P15" s="67">
        <f t="shared" si="8"/>
        <v>-0.11403846300261637</v>
      </c>
    </row>
    <row r="16" spans="1:16" ht="20.100000000000001" customHeight="1" x14ac:dyDescent="0.25">
      <c r="A16" s="14" t="s">
        <v>177</v>
      </c>
      <c r="B16" s="25">
        <v>3237.2000000000007</v>
      </c>
      <c r="C16" s="188">
        <v>5991.1399999999985</v>
      </c>
      <c r="D16" s="345">
        <f t="shared" si="3"/>
        <v>1.0008099041473791E-2</v>
      </c>
      <c r="E16" s="295">
        <f t="shared" si="4"/>
        <v>1.5608511517658193E-2</v>
      </c>
      <c r="F16" s="67">
        <f t="shared" si="5"/>
        <v>0.85071666872605867</v>
      </c>
      <c r="H16" s="25">
        <v>1419.2530000000002</v>
      </c>
      <c r="I16" s="188">
        <v>2622.0100000000007</v>
      </c>
      <c r="J16" s="345">
        <f t="shared" si="6"/>
        <v>1.4842071283454899E-2</v>
      </c>
      <c r="K16" s="295">
        <f t="shared" si="7"/>
        <v>2.2628026004732526E-2</v>
      </c>
      <c r="L16" s="67">
        <f t="shared" si="0"/>
        <v>0.84745778236861247</v>
      </c>
      <c r="N16" s="40">
        <f t="shared" si="1"/>
        <v>4.3841993080439883</v>
      </c>
      <c r="O16" s="201">
        <f t="shared" si="2"/>
        <v>4.3764792677186666</v>
      </c>
      <c r="P16" s="67">
        <f t="shared" si="8"/>
        <v>-1.7608780493070229E-3</v>
      </c>
    </row>
    <row r="17" spans="1:16" ht="20.100000000000001" customHeight="1" x14ac:dyDescent="0.25">
      <c r="A17" s="14" t="s">
        <v>171</v>
      </c>
      <c r="B17" s="25">
        <v>6768.9900000000016</v>
      </c>
      <c r="C17" s="188">
        <v>6949.4</v>
      </c>
      <c r="D17" s="345">
        <f t="shared" si="3"/>
        <v>2.0926949935359467E-2</v>
      </c>
      <c r="E17" s="295">
        <f t="shared" si="4"/>
        <v>1.8105033422823345E-2</v>
      </c>
      <c r="F17" s="67">
        <f t="shared" si="5"/>
        <v>2.6652425251034201E-2</v>
      </c>
      <c r="H17" s="25">
        <v>1817.7120000000002</v>
      </c>
      <c r="I17" s="188">
        <v>2173.4640000000004</v>
      </c>
      <c r="J17" s="345">
        <f t="shared" si="6"/>
        <v>1.9009021701410087E-2</v>
      </c>
      <c r="K17" s="295">
        <f t="shared" si="7"/>
        <v>1.8757060389681952E-2</v>
      </c>
      <c r="L17" s="67">
        <f t="shared" si="0"/>
        <v>0.19571417254218498</v>
      </c>
      <c r="N17" s="40">
        <f t="shared" si="1"/>
        <v>2.6853518767201603</v>
      </c>
      <c r="O17" s="201">
        <f t="shared" si="2"/>
        <v>3.1275563357987748</v>
      </c>
      <c r="P17" s="67">
        <f t="shared" si="8"/>
        <v>0.16467281733622</v>
      </c>
    </row>
    <row r="18" spans="1:16" ht="20.100000000000001" customHeight="1" x14ac:dyDescent="0.25">
      <c r="A18" s="14" t="s">
        <v>175</v>
      </c>
      <c r="B18" s="25">
        <v>5392.4</v>
      </c>
      <c r="C18" s="188">
        <v>5855.8899999999994</v>
      </c>
      <c r="D18" s="345">
        <f t="shared" si="3"/>
        <v>1.6671096401594972E-2</v>
      </c>
      <c r="E18" s="295">
        <f t="shared" si="4"/>
        <v>1.5256149332370707E-2</v>
      </c>
      <c r="F18" s="67">
        <f t="shared" si="5"/>
        <v>8.5952451598546073E-2</v>
      </c>
      <c r="H18" s="25">
        <v>1980.4570000000001</v>
      </c>
      <c r="I18" s="188">
        <v>2133.7179999999998</v>
      </c>
      <c r="J18" s="345">
        <f t="shared" si="6"/>
        <v>2.0710954261021281E-2</v>
      </c>
      <c r="K18" s="295">
        <f t="shared" si="7"/>
        <v>1.8414051201469814E-2</v>
      </c>
      <c r="L18" s="67">
        <f t="shared" si="0"/>
        <v>7.7386683982535204E-2</v>
      </c>
      <c r="N18" s="40">
        <f t="shared" si="1"/>
        <v>3.672681922706031</v>
      </c>
      <c r="O18" s="201">
        <f t="shared" si="2"/>
        <v>3.6437125697374784</v>
      </c>
      <c r="P18" s="67">
        <f t="shared" si="8"/>
        <v>-7.8877925119113009E-3</v>
      </c>
    </row>
    <row r="19" spans="1:16" ht="20.100000000000001" customHeight="1" x14ac:dyDescent="0.25">
      <c r="A19" s="14" t="s">
        <v>179</v>
      </c>
      <c r="B19" s="25">
        <v>5522.9700000000012</v>
      </c>
      <c r="C19" s="188">
        <v>5307.3</v>
      </c>
      <c r="D19" s="345">
        <f t="shared" si="3"/>
        <v>1.7074765464935283E-2</v>
      </c>
      <c r="E19" s="295">
        <f t="shared" si="4"/>
        <v>1.382692662459354E-2</v>
      </c>
      <c r="F19" s="67">
        <f t="shared" si="5"/>
        <v>-3.9049641768831071E-2</v>
      </c>
      <c r="H19" s="25">
        <v>1848.0120000000004</v>
      </c>
      <c r="I19" s="188">
        <v>1961.1740000000004</v>
      </c>
      <c r="J19" s="345">
        <f t="shared" si="6"/>
        <v>1.9325888926555068E-2</v>
      </c>
      <c r="K19" s="295">
        <f t="shared" si="7"/>
        <v>1.6924991236419887E-2</v>
      </c>
      <c r="L19" s="67">
        <f t="shared" si="0"/>
        <v>6.1234450858544211E-2</v>
      </c>
      <c r="N19" s="40">
        <f t="shared" si="1"/>
        <v>3.3460475070478384</v>
      </c>
      <c r="O19" s="201">
        <f t="shared" si="2"/>
        <v>3.6952386335801641</v>
      </c>
      <c r="P19" s="67">
        <f t="shared" si="8"/>
        <v>0.10435928533495666</v>
      </c>
    </row>
    <row r="20" spans="1:16" ht="20.100000000000001" customHeight="1" x14ac:dyDescent="0.25">
      <c r="A20" s="14" t="s">
        <v>170</v>
      </c>
      <c r="B20" s="25">
        <v>5988.1000000000013</v>
      </c>
      <c r="C20" s="188">
        <v>5606.0199999999995</v>
      </c>
      <c r="D20" s="345">
        <f t="shared" si="3"/>
        <v>1.8512757281060548E-2</v>
      </c>
      <c r="E20" s="295">
        <f t="shared" si="4"/>
        <v>1.4605171593089494E-2</v>
      </c>
      <c r="F20" s="67">
        <f t="shared" si="5"/>
        <v>-6.3806549656819631E-2</v>
      </c>
      <c r="H20" s="25">
        <v>1940.6570000000004</v>
      </c>
      <c r="I20" s="188">
        <v>1952.614</v>
      </c>
      <c r="J20" s="345">
        <f t="shared" si="6"/>
        <v>2.0294739226012371E-2</v>
      </c>
      <c r="K20" s="295">
        <f t="shared" si="7"/>
        <v>1.6851118176210156E-2</v>
      </c>
      <c r="L20" s="67">
        <f t="shared" si="0"/>
        <v>6.1613154720281072E-3</v>
      </c>
      <c r="N20" s="40">
        <f t="shared" si="1"/>
        <v>3.2408560311284047</v>
      </c>
      <c r="O20" s="201">
        <f t="shared" si="2"/>
        <v>3.4830664178864867</v>
      </c>
      <c r="P20" s="67">
        <f t="shared" si="8"/>
        <v>7.4736546280258234E-2</v>
      </c>
    </row>
    <row r="21" spans="1:16" ht="20.100000000000001" customHeight="1" x14ac:dyDescent="0.25">
      <c r="A21" s="14" t="s">
        <v>181</v>
      </c>
      <c r="B21" s="25">
        <v>5148.9299999999985</v>
      </c>
      <c r="C21" s="188">
        <v>5160.1299999999992</v>
      </c>
      <c r="D21" s="345">
        <f t="shared" si="3"/>
        <v>1.5918386691466582E-2</v>
      </c>
      <c r="E21" s="295">
        <f t="shared" si="4"/>
        <v>1.3443509672218237E-2</v>
      </c>
      <c r="F21" s="67">
        <f t="shared" si="5"/>
        <v>2.1752092182260648E-3</v>
      </c>
      <c r="H21" s="25">
        <v>1762.979</v>
      </c>
      <c r="I21" s="188">
        <v>1859.2880000000005</v>
      </c>
      <c r="J21" s="345">
        <f t="shared" si="6"/>
        <v>1.8436642366959261E-2</v>
      </c>
      <c r="K21" s="295">
        <f t="shared" si="7"/>
        <v>1.6045711959255353E-2</v>
      </c>
      <c r="L21" s="67">
        <f t="shared" si="0"/>
        <v>5.4628557685599446E-2</v>
      </c>
      <c r="N21" s="40">
        <f t="shared" si="1"/>
        <v>3.4239715824452861</v>
      </c>
      <c r="O21" s="201">
        <f t="shared" si="2"/>
        <v>3.6031805400251562</v>
      </c>
      <c r="P21" s="67">
        <f t="shared" si="8"/>
        <v>5.2339499106439737E-2</v>
      </c>
    </row>
    <row r="22" spans="1:16" ht="20.100000000000001" customHeight="1" x14ac:dyDescent="0.25">
      <c r="A22" s="14" t="s">
        <v>176</v>
      </c>
      <c r="B22" s="25">
        <v>3234.54</v>
      </c>
      <c r="C22" s="188">
        <v>5693.7800000000007</v>
      </c>
      <c r="D22" s="345">
        <f t="shared" si="3"/>
        <v>9.9998754088745298E-3</v>
      </c>
      <c r="E22" s="295">
        <f t="shared" si="4"/>
        <v>1.4833809710507831E-2</v>
      </c>
      <c r="F22" s="67">
        <f t="shared" si="5"/>
        <v>0.76030594767725879</v>
      </c>
      <c r="H22" s="25">
        <v>1221.846</v>
      </c>
      <c r="I22" s="188">
        <v>1768.0029999999997</v>
      </c>
      <c r="J22" s="345">
        <f t="shared" si="6"/>
        <v>1.2777655167474885E-2</v>
      </c>
      <c r="K22" s="295">
        <f t="shared" si="7"/>
        <v>1.5257919634343539E-2</v>
      </c>
      <c r="L22" s="67">
        <f t="shared" si="0"/>
        <v>0.44699331994375696</v>
      </c>
      <c r="N22" s="40">
        <f t="shared" si="1"/>
        <v>3.7774954089298634</v>
      </c>
      <c r="O22" s="201">
        <f t="shared" si="2"/>
        <v>3.1051480738630568</v>
      </c>
      <c r="P22" s="67">
        <f t="shared" si="8"/>
        <v>-0.1779875982052557</v>
      </c>
    </row>
    <row r="23" spans="1:16" ht="20.100000000000001" customHeight="1" x14ac:dyDescent="0.25">
      <c r="A23" s="14" t="s">
        <v>184</v>
      </c>
      <c r="B23" s="25">
        <v>3568.46</v>
      </c>
      <c r="C23" s="188">
        <v>4677.9900000000007</v>
      </c>
      <c r="D23" s="345">
        <f t="shared" si="3"/>
        <v>1.1032219543289742E-2</v>
      </c>
      <c r="E23" s="295">
        <f t="shared" si="4"/>
        <v>1.2187406869892854E-2</v>
      </c>
      <c r="F23" s="67">
        <f t="shared" si="5"/>
        <v>0.3109268423913959</v>
      </c>
      <c r="H23" s="25">
        <v>1216.693</v>
      </c>
      <c r="I23" s="188">
        <v>1426.0630000000003</v>
      </c>
      <c r="J23" s="345">
        <f t="shared" si="6"/>
        <v>1.2723766823871847E-2</v>
      </c>
      <c r="K23" s="295">
        <f t="shared" si="7"/>
        <v>1.2306967039937637E-2</v>
      </c>
      <c r="L23" s="67">
        <f t="shared" si="0"/>
        <v>0.17208120700949242</v>
      </c>
      <c r="N23" s="40">
        <f t="shared" si="1"/>
        <v>3.4095744382730926</v>
      </c>
      <c r="O23" s="201">
        <f t="shared" si="2"/>
        <v>3.0484524336306835</v>
      </c>
      <c r="P23" s="67">
        <f t="shared" si="8"/>
        <v>-0.10591409901152148</v>
      </c>
    </row>
    <row r="24" spans="1:16" ht="20.100000000000001" customHeight="1" x14ac:dyDescent="0.25">
      <c r="A24" s="14" t="s">
        <v>182</v>
      </c>
      <c r="B24" s="25">
        <v>3236.2</v>
      </c>
      <c r="C24" s="188">
        <v>4447.7699999999995</v>
      </c>
      <c r="D24" s="345">
        <f t="shared" si="3"/>
        <v>1.0005007450271058E-2</v>
      </c>
      <c r="E24" s="295">
        <f t="shared" si="4"/>
        <v>1.1587622601524015E-2</v>
      </c>
      <c r="F24" s="67">
        <f t="shared" ref="F24:F25" si="9">(C24-B24)/B24</f>
        <v>0.37438044620233601</v>
      </c>
      <c r="H24" s="25">
        <v>662.04599999999982</v>
      </c>
      <c r="I24" s="188">
        <v>1061.2250000000001</v>
      </c>
      <c r="J24" s="345">
        <f t="shared" si="6"/>
        <v>6.9234547504399696E-3</v>
      </c>
      <c r="K24" s="295">
        <f t="shared" si="7"/>
        <v>9.1584040094707005E-3</v>
      </c>
      <c r="L24" s="67">
        <f t="shared" si="0"/>
        <v>0.60294752932575746</v>
      </c>
      <c r="N24" s="40">
        <f t="shared" si="1"/>
        <v>2.045751189666893</v>
      </c>
      <c r="O24" s="201">
        <f t="shared" si="2"/>
        <v>2.3859709472387292</v>
      </c>
      <c r="P24" s="67">
        <f t="shared" ref="P24:P27" si="10">(O24-N24)/N24</f>
        <v>0.16630554062013461</v>
      </c>
    </row>
    <row r="25" spans="1:16" ht="20.100000000000001" customHeight="1" x14ac:dyDescent="0.25">
      <c r="A25" s="14" t="s">
        <v>178</v>
      </c>
      <c r="B25" s="25">
        <v>2356.87</v>
      </c>
      <c r="C25" s="188">
        <v>2555.2900000000004</v>
      </c>
      <c r="D25" s="345">
        <f t="shared" si="3"/>
        <v>7.2864785579755112E-3</v>
      </c>
      <c r="E25" s="295">
        <f t="shared" si="4"/>
        <v>6.6572093785084007E-3</v>
      </c>
      <c r="F25" s="67">
        <f t="shared" si="9"/>
        <v>8.4187927208543761E-2</v>
      </c>
      <c r="H25" s="25">
        <v>870.43799999999999</v>
      </c>
      <c r="I25" s="188">
        <v>1045.6590000000001</v>
      </c>
      <c r="J25" s="345">
        <f t="shared" si="6"/>
        <v>9.102748307615283E-3</v>
      </c>
      <c r="K25" s="295">
        <f t="shared" si="7"/>
        <v>9.0240689562902533E-3</v>
      </c>
      <c r="L25" s="67">
        <f t="shared" si="0"/>
        <v>0.20130210307913959</v>
      </c>
      <c r="N25" s="40">
        <f t="shared" si="1"/>
        <v>3.6931947880027325</v>
      </c>
      <c r="O25" s="201">
        <f t="shared" si="2"/>
        <v>4.0921343565700958</v>
      </c>
      <c r="P25" s="67">
        <f t="shared" si="10"/>
        <v>0.10802018075605174</v>
      </c>
    </row>
    <row r="26" spans="1:16" ht="20.100000000000001" customHeight="1" x14ac:dyDescent="0.25">
      <c r="A26" s="14" t="s">
        <v>188</v>
      </c>
      <c r="B26" s="25">
        <v>1953</v>
      </c>
      <c r="C26" s="188">
        <v>3434.119999999999</v>
      </c>
      <c r="D26" s="345">
        <f t="shared" si="3"/>
        <v>6.0378776189294169E-3</v>
      </c>
      <c r="E26" s="295">
        <f t="shared" si="4"/>
        <v>8.9467950294969487E-3</v>
      </c>
      <c r="F26" s="67">
        <f t="shared" si="5"/>
        <v>0.75838197644649208</v>
      </c>
      <c r="H26" s="25">
        <v>516.59899999999993</v>
      </c>
      <c r="I26" s="188">
        <v>1024.4269999999999</v>
      </c>
      <c r="J26" s="345">
        <f t="shared" si="6"/>
        <v>5.4024188660947098E-3</v>
      </c>
      <c r="K26" s="295">
        <f t="shared" si="7"/>
        <v>8.8408361508728502E-3</v>
      </c>
      <c r="L26" s="67">
        <f t="shared" si="0"/>
        <v>0.98302164735123387</v>
      </c>
      <c r="N26" s="40">
        <f t="shared" si="1"/>
        <v>2.6451561699948796</v>
      </c>
      <c r="O26" s="201">
        <f t="shared" si="2"/>
        <v>2.9830844583182885</v>
      </c>
      <c r="P26" s="67">
        <f t="shared" si="10"/>
        <v>0.12775362458998521</v>
      </c>
    </row>
    <row r="27" spans="1:16" ht="20.100000000000001" customHeight="1" x14ac:dyDescent="0.25">
      <c r="A27" s="14" t="s">
        <v>180</v>
      </c>
      <c r="B27" s="25">
        <v>2175.8500000000004</v>
      </c>
      <c r="C27" s="188">
        <v>3242.0699999999993</v>
      </c>
      <c r="D27" s="345">
        <f t="shared" si="3"/>
        <v>6.7268387184575389E-3</v>
      </c>
      <c r="E27" s="295">
        <f t="shared" si="4"/>
        <v>8.4464537527171955E-3</v>
      </c>
      <c r="F27" s="67">
        <f t="shared" si="5"/>
        <v>0.49002458809200944</v>
      </c>
      <c r="H27" s="25">
        <v>616.58600000000001</v>
      </c>
      <c r="I27" s="188">
        <v>1017.0749999999999</v>
      </c>
      <c r="J27" s="345">
        <f t="shared" si="6"/>
        <v>6.4480493360805453E-3</v>
      </c>
      <c r="K27" s="295">
        <f t="shared" si="7"/>
        <v>8.7773881673843066E-3</v>
      </c>
      <c r="L27" s="67">
        <f t="shared" si="0"/>
        <v>0.64952658672107366</v>
      </c>
      <c r="N27" s="40">
        <f t="shared" si="1"/>
        <v>2.833770710297125</v>
      </c>
      <c r="O27" s="201">
        <f t="shared" si="2"/>
        <v>3.1371161017498084</v>
      </c>
      <c r="P27" s="67">
        <f t="shared" si="10"/>
        <v>0.10704655473726636</v>
      </c>
    </row>
    <row r="28" spans="1:16" ht="20.100000000000001" customHeight="1" x14ac:dyDescent="0.25">
      <c r="A28" s="14" t="s">
        <v>190</v>
      </c>
      <c r="B28" s="25">
        <v>891.93999999999994</v>
      </c>
      <c r="C28" s="188">
        <v>5998.3099999999995</v>
      </c>
      <c r="D28" s="345">
        <f t="shared" si="3"/>
        <v>2.757513857361958E-3</v>
      </c>
      <c r="E28" s="295">
        <f t="shared" si="4"/>
        <v>1.5627191272693398E-2</v>
      </c>
      <c r="F28" s="67">
        <f t="shared" si="5"/>
        <v>5.7250151355472347</v>
      </c>
      <c r="H28" s="25">
        <v>243.15500000000003</v>
      </c>
      <c r="I28" s="188">
        <v>935.59100000000012</v>
      </c>
      <c r="J28" s="345">
        <f t="shared" si="6"/>
        <v>2.5428333376279464E-3</v>
      </c>
      <c r="K28" s="295">
        <f t="shared" si="7"/>
        <v>8.074178770406561E-3</v>
      </c>
      <c r="L28" s="67">
        <f t="shared" si="0"/>
        <v>2.8477144208426726</v>
      </c>
      <c r="N28" s="40">
        <f t="shared" si="1"/>
        <v>2.7261362871942065</v>
      </c>
      <c r="O28" s="201">
        <f t="shared" si="2"/>
        <v>1.5597576650756633</v>
      </c>
      <c r="P28" s="67">
        <f t="shared" si="8"/>
        <v>-0.42785044445411907</v>
      </c>
    </row>
    <row r="29" spans="1:16" ht="20.100000000000001" customHeight="1" x14ac:dyDescent="0.25">
      <c r="A29" s="14" t="s">
        <v>187</v>
      </c>
      <c r="B29" s="25">
        <v>1507.8799999999994</v>
      </c>
      <c r="C29" s="188">
        <v>1448.5800000000004</v>
      </c>
      <c r="D29" s="345">
        <f t="shared" si="3"/>
        <v>4.6617485427707557E-3</v>
      </c>
      <c r="E29" s="295">
        <f t="shared" si="4"/>
        <v>3.7739357808779825E-3</v>
      </c>
      <c r="F29" s="67">
        <f>(C29-B29)/B29</f>
        <v>-3.9326736875612826E-2</v>
      </c>
      <c r="H29" s="25">
        <v>721.62400000000002</v>
      </c>
      <c r="I29" s="188">
        <v>873.86900000000003</v>
      </c>
      <c r="J29" s="345">
        <f t="shared" si="6"/>
        <v>7.5465014679214045E-3</v>
      </c>
      <c r="K29" s="295">
        <f t="shared" si="7"/>
        <v>7.5415160341606646E-3</v>
      </c>
      <c r="L29" s="67">
        <f t="shared" si="0"/>
        <v>0.21097552187842977</v>
      </c>
      <c r="N29" s="40">
        <f t="shared" si="1"/>
        <v>4.7856858635965747</v>
      </c>
      <c r="O29" s="201">
        <f t="shared" si="2"/>
        <v>6.0325905369396224</v>
      </c>
      <c r="P29" s="67">
        <f>(O29-N29)/N29</f>
        <v>0.26054879256240288</v>
      </c>
    </row>
    <row r="30" spans="1:16" ht="20.100000000000001" customHeight="1" x14ac:dyDescent="0.25">
      <c r="A30" s="14" t="s">
        <v>206</v>
      </c>
      <c r="B30" s="25">
        <v>1402.1899999999998</v>
      </c>
      <c r="C30" s="188">
        <v>2339.73</v>
      </c>
      <c r="D30" s="345">
        <f t="shared" si="3"/>
        <v>4.3349982685543459E-3</v>
      </c>
      <c r="E30" s="295">
        <f t="shared" si="4"/>
        <v>6.0956183052324614E-3</v>
      </c>
      <c r="F30" s="67">
        <f t="shared" si="5"/>
        <v>0.66862550724224268</v>
      </c>
      <c r="H30" s="25">
        <v>371.97699999999998</v>
      </c>
      <c r="I30" s="188">
        <v>645.62099999999987</v>
      </c>
      <c r="J30" s="345">
        <f t="shared" si="6"/>
        <v>3.8900105547113178E-3</v>
      </c>
      <c r="K30" s="295">
        <f t="shared" si="7"/>
        <v>5.5717288558020037E-3</v>
      </c>
      <c r="L30" s="67">
        <f t="shared" si="0"/>
        <v>0.73564763412791623</v>
      </c>
      <c r="N30" s="40">
        <f t="shared" si="1"/>
        <v>2.6528287892511004</v>
      </c>
      <c r="O30" s="201">
        <f t="shared" si="2"/>
        <v>2.7593824928517385</v>
      </c>
      <c r="P30" s="67">
        <f t="shared" si="8"/>
        <v>4.0166068776235818E-2</v>
      </c>
    </row>
    <row r="31" spans="1:16" ht="20.100000000000001" customHeight="1" x14ac:dyDescent="0.25">
      <c r="A31" s="14" t="s">
        <v>201</v>
      </c>
      <c r="B31" s="25">
        <v>2350.6299999999997</v>
      </c>
      <c r="C31" s="188">
        <v>2406.0400000000004</v>
      </c>
      <c r="D31" s="345">
        <f t="shared" si="3"/>
        <v>7.2671870288704829E-3</v>
      </c>
      <c r="E31" s="295">
        <f t="shared" si="4"/>
        <v>6.268373473486904E-3</v>
      </c>
      <c r="F31" s="67">
        <f t="shared" si="5"/>
        <v>2.3572403993823262E-2</v>
      </c>
      <c r="H31" s="25">
        <v>517.65899999999999</v>
      </c>
      <c r="I31" s="188">
        <v>504.61099999999999</v>
      </c>
      <c r="J31" s="345">
        <f t="shared" si="6"/>
        <v>5.4135039901426867E-3</v>
      </c>
      <c r="K31" s="295">
        <f t="shared" si="7"/>
        <v>4.3548082693331E-3</v>
      </c>
      <c r="L31" s="67">
        <f t="shared" si="0"/>
        <v>-2.5205782184797333E-2</v>
      </c>
      <c r="N31" s="40">
        <f t="shared" si="1"/>
        <v>2.2022138745783049</v>
      </c>
      <c r="O31" s="201">
        <f t="shared" si="2"/>
        <v>2.0972677095975127</v>
      </c>
      <c r="P31" s="67">
        <f t="shared" si="8"/>
        <v>-4.7654846875800357E-2</v>
      </c>
    </row>
    <row r="32" spans="1:16" ht="20.100000000000001" customHeight="1" thickBot="1" x14ac:dyDescent="0.3">
      <c r="A32" s="14" t="s">
        <v>17</v>
      </c>
      <c r="B32" s="25">
        <f>B33-SUM(B7:B31)</f>
        <v>10076.670000000042</v>
      </c>
      <c r="C32" s="188">
        <f>C33-SUM(C7:C31)</f>
        <v>13806.249999999825</v>
      </c>
      <c r="D32" s="345">
        <f t="shared" si="3"/>
        <v>3.1152944324801708E-2</v>
      </c>
      <c r="E32" s="295">
        <f t="shared" si="4"/>
        <v>3.5968949505547479E-2</v>
      </c>
      <c r="F32" s="67">
        <f t="shared" si="5"/>
        <v>0.37012028775376865</v>
      </c>
      <c r="H32" s="25">
        <f>H33-SUM(H7:H31)</f>
        <v>3973.6890000000421</v>
      </c>
      <c r="I32" s="188">
        <f>I33-SUM(I7:I31)</f>
        <v>5221.5939999999828</v>
      </c>
      <c r="J32" s="345">
        <f t="shared" si="6"/>
        <v>4.1555505182149503E-2</v>
      </c>
      <c r="K32" s="295">
        <f t="shared" si="7"/>
        <v>4.5062514947751882E-2</v>
      </c>
      <c r="L32" s="67">
        <f t="shared" si="0"/>
        <v>0.31404193936665081</v>
      </c>
      <c r="N32" s="40">
        <f t="shared" si="1"/>
        <v>3.9434545340871789</v>
      </c>
      <c r="O32" s="201">
        <f t="shared" si="2"/>
        <v>3.782050882752412</v>
      </c>
      <c r="P32" s="67">
        <f t="shared" si="8"/>
        <v>-4.0929507349354619E-2</v>
      </c>
    </row>
    <row r="33" spans="1:16" ht="26.25" customHeight="1" thickBot="1" x14ac:dyDescent="0.3">
      <c r="A33" s="18" t="s">
        <v>18</v>
      </c>
      <c r="B33" s="23">
        <v>323458.03000000003</v>
      </c>
      <c r="C33" s="193">
        <v>383838.00999999989</v>
      </c>
      <c r="D33" s="341">
        <f>SUM(D7:D32)</f>
        <v>1</v>
      </c>
      <c r="E33" s="342">
        <f>SUM(E7:E32)</f>
        <v>1</v>
      </c>
      <c r="F33" s="72">
        <f t="shared" si="5"/>
        <v>0.18667021498894265</v>
      </c>
      <c r="G33" s="2"/>
      <c r="H33" s="23">
        <v>95623.648000000045</v>
      </c>
      <c r="I33" s="193">
        <v>115874.44699999999</v>
      </c>
      <c r="J33" s="341">
        <f>SUM(J7:J32)</f>
        <v>0.99999999999999989</v>
      </c>
      <c r="K33" s="342">
        <f>SUM(K7:K32)</f>
        <v>1</v>
      </c>
      <c r="L33" s="72">
        <f t="shared" si="0"/>
        <v>0.21177605564682003</v>
      </c>
      <c r="N33" s="35">
        <f t="shared" si="1"/>
        <v>2.9562922892963899</v>
      </c>
      <c r="O33" s="194">
        <f t="shared" si="2"/>
        <v>3.0188372172938269</v>
      </c>
      <c r="P33" s="72">
        <f t="shared" si="8"/>
        <v>2.1156544034528806E-2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jan-junho</v>
      </c>
      <c r="C37" s="467"/>
      <c r="D37" s="465" t="str">
        <f>B5</f>
        <v>jan-junho</v>
      </c>
      <c r="E37" s="467"/>
      <c r="F37" s="177" t="str">
        <f>F5</f>
        <v>2021/2020</v>
      </c>
      <c r="H37" s="468" t="str">
        <f>B5</f>
        <v>jan-junho</v>
      </c>
      <c r="I37" s="467"/>
      <c r="J37" s="465" t="str">
        <f>B5</f>
        <v>jan-junho</v>
      </c>
      <c r="K37" s="466"/>
      <c r="L37" s="177" t="str">
        <f>L5</f>
        <v>2021/2020</v>
      </c>
      <c r="N37" s="468" t="str">
        <f>B5</f>
        <v>jan-junho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168</v>
      </c>
      <c r="B39" s="46">
        <v>54341.5</v>
      </c>
      <c r="C39" s="195">
        <v>58957.110000000008</v>
      </c>
      <c r="D39" s="345">
        <f t="shared" ref="D39:D61" si="11">B39/$B$62</f>
        <v>0.38180312191668581</v>
      </c>
      <c r="E39" s="344">
        <f t="shared" ref="E39:E61" si="12">C39/$C$62</f>
        <v>0.34466311007878597</v>
      </c>
      <c r="F39" s="67">
        <f>(C39-B39)/B39</f>
        <v>8.4937110679683264E-2</v>
      </c>
      <c r="H39" s="46">
        <v>12477.461999999998</v>
      </c>
      <c r="I39" s="195">
        <v>13507.361000000001</v>
      </c>
      <c r="J39" s="345">
        <f t="shared" ref="J39:J61" si="13">H39/$H$62</f>
        <v>0.35803890097691327</v>
      </c>
      <c r="K39" s="344">
        <f t="shared" ref="K39:K61" si="14">I39/$I$62</f>
        <v>0.32251955850838387</v>
      </c>
      <c r="L39" s="67">
        <f t="shared" ref="L39:L62" si="15">(I39-H39)/H39</f>
        <v>8.2540744263537191E-2</v>
      </c>
      <c r="N39" s="40">
        <f t="shared" ref="N39:N62" si="16">(H39/B39)*10</f>
        <v>2.2961202764001727</v>
      </c>
      <c r="O39" s="200">
        <f t="shared" ref="O39:O62" si="17">(I39/C39)*10</f>
        <v>2.2910486962471528</v>
      </c>
      <c r="P39" s="76">
        <f t="shared" si="8"/>
        <v>-2.2087606669155204E-3</v>
      </c>
    </row>
    <row r="40" spans="1:16" ht="20.100000000000001" customHeight="1" x14ac:dyDescent="0.25">
      <c r="A40" s="45" t="s">
        <v>164</v>
      </c>
      <c r="B40" s="25">
        <v>32242.960000000006</v>
      </c>
      <c r="C40" s="188">
        <v>35494.589999999997</v>
      </c>
      <c r="D40" s="345">
        <f t="shared" si="11"/>
        <v>0.22653888442230757</v>
      </c>
      <c r="E40" s="295">
        <f t="shared" si="12"/>
        <v>0.20750127983497449</v>
      </c>
      <c r="F40" s="67">
        <f t="shared" ref="F40:F62" si="18">(C40-B40)/B40</f>
        <v>0.10084775095090492</v>
      </c>
      <c r="H40" s="25">
        <v>6463.3819999999987</v>
      </c>
      <c r="I40" s="188">
        <v>7131.6899999999987</v>
      </c>
      <c r="J40" s="345">
        <f t="shared" si="13"/>
        <v>0.18546577724492078</v>
      </c>
      <c r="K40" s="295">
        <f t="shared" si="14"/>
        <v>0.17028563242062278</v>
      </c>
      <c r="L40" s="67">
        <f t="shared" si="15"/>
        <v>0.10339911829441616</v>
      </c>
      <c r="N40" s="40">
        <f t="shared" si="16"/>
        <v>2.0045870478392795</v>
      </c>
      <c r="O40" s="201">
        <f t="shared" si="17"/>
        <v>2.0092329563463047</v>
      </c>
      <c r="P40" s="67">
        <f t="shared" si="8"/>
        <v>2.3176386937314324E-3</v>
      </c>
    </row>
    <row r="41" spans="1:16" ht="20.100000000000001" customHeight="1" x14ac:dyDescent="0.25">
      <c r="A41" s="45" t="s">
        <v>174</v>
      </c>
      <c r="B41" s="25">
        <v>15527.56</v>
      </c>
      <c r="C41" s="188">
        <v>23221.68</v>
      </c>
      <c r="D41" s="345">
        <f t="shared" si="11"/>
        <v>0.10909656310092018</v>
      </c>
      <c r="E41" s="295">
        <f t="shared" si="12"/>
        <v>0.13575388023691021</v>
      </c>
      <c r="F41" s="67">
        <f t="shared" si="18"/>
        <v>0.49551378323445544</v>
      </c>
      <c r="H41" s="25">
        <v>3569.1770000000001</v>
      </c>
      <c r="I41" s="188">
        <v>5539.2809999999999</v>
      </c>
      <c r="J41" s="345">
        <f t="shared" si="13"/>
        <v>0.10241699878325229</v>
      </c>
      <c r="K41" s="295">
        <f t="shared" si="14"/>
        <v>0.13226317580272556</v>
      </c>
      <c r="L41" s="67">
        <f t="shared" si="15"/>
        <v>0.55197710844824999</v>
      </c>
      <c r="N41" s="40">
        <f t="shared" si="16"/>
        <v>2.2986077658048014</v>
      </c>
      <c r="O41" s="201">
        <f t="shared" si="17"/>
        <v>2.3853920129809731</v>
      </c>
      <c r="P41" s="67">
        <f t="shared" si="8"/>
        <v>3.7755135289811545E-2</v>
      </c>
    </row>
    <row r="42" spans="1:16" ht="20.100000000000001" customHeight="1" x14ac:dyDescent="0.25">
      <c r="A42" s="45" t="s">
        <v>173</v>
      </c>
      <c r="B42" s="25">
        <v>8450.02</v>
      </c>
      <c r="C42" s="188">
        <v>10774.400000000003</v>
      </c>
      <c r="D42" s="345">
        <f t="shared" si="11"/>
        <v>5.9369800543938492E-2</v>
      </c>
      <c r="E42" s="295">
        <f t="shared" si="12"/>
        <v>6.2987114077214301E-2</v>
      </c>
      <c r="F42" s="67">
        <f t="shared" si="18"/>
        <v>0.27507390515052066</v>
      </c>
      <c r="H42" s="25">
        <v>2362.1610000000005</v>
      </c>
      <c r="I42" s="188">
        <v>2668.4540000000002</v>
      </c>
      <c r="J42" s="345">
        <f t="shared" si="13"/>
        <v>6.7781855666683405E-2</v>
      </c>
      <c r="K42" s="295">
        <f t="shared" si="14"/>
        <v>6.3715525629316566E-2</v>
      </c>
      <c r="L42" s="67">
        <f t="shared" si="15"/>
        <v>0.12966643679241152</v>
      </c>
      <c r="N42" s="40">
        <f t="shared" si="16"/>
        <v>2.7954501882835787</v>
      </c>
      <c r="O42" s="201">
        <f t="shared" si="17"/>
        <v>2.4766613454113449</v>
      </c>
      <c r="P42" s="67">
        <f t="shared" si="8"/>
        <v>-0.11403846300261637</v>
      </c>
    </row>
    <row r="43" spans="1:16" ht="20.100000000000001" customHeight="1" x14ac:dyDescent="0.25">
      <c r="A43" s="45" t="s">
        <v>171</v>
      </c>
      <c r="B43" s="25">
        <v>6768.9900000000016</v>
      </c>
      <c r="C43" s="188">
        <v>6949.4</v>
      </c>
      <c r="D43" s="345">
        <f t="shared" si="11"/>
        <v>4.7558891716695854E-2</v>
      </c>
      <c r="E43" s="295">
        <f t="shared" si="12"/>
        <v>4.0626174132034537E-2</v>
      </c>
      <c r="F43" s="67">
        <f t="shared" si="18"/>
        <v>2.6652425251034201E-2</v>
      </c>
      <c r="H43" s="25">
        <v>1817.7120000000002</v>
      </c>
      <c r="I43" s="188">
        <v>2173.4640000000004</v>
      </c>
      <c r="J43" s="345">
        <f t="shared" si="13"/>
        <v>5.2158973256944977E-2</v>
      </c>
      <c r="K43" s="295">
        <f t="shared" si="14"/>
        <v>5.1896491825003131E-2</v>
      </c>
      <c r="L43" s="67">
        <f t="shared" si="15"/>
        <v>0.19571417254218498</v>
      </c>
      <c r="N43" s="40">
        <f t="shared" si="16"/>
        <v>2.6853518767201603</v>
      </c>
      <c r="O43" s="201">
        <f t="shared" si="17"/>
        <v>3.1275563357987748</v>
      </c>
      <c r="P43" s="67">
        <f t="shared" si="8"/>
        <v>0.16467281733622</v>
      </c>
    </row>
    <row r="44" spans="1:16" ht="20.100000000000001" customHeight="1" x14ac:dyDescent="0.25">
      <c r="A44" s="45" t="s">
        <v>170</v>
      </c>
      <c r="B44" s="25">
        <v>5988.1000000000013</v>
      </c>
      <c r="C44" s="188">
        <v>5606.0199999999995</v>
      </c>
      <c r="D44" s="345">
        <f t="shared" si="11"/>
        <v>4.2072362270995589E-2</v>
      </c>
      <c r="E44" s="295">
        <f t="shared" si="12"/>
        <v>3.277277818339256E-2</v>
      </c>
      <c r="F44" s="67">
        <f t="shared" si="18"/>
        <v>-6.3806549656819631E-2</v>
      </c>
      <c r="H44" s="25">
        <v>1940.6570000000004</v>
      </c>
      <c r="I44" s="188">
        <v>1952.614</v>
      </c>
      <c r="J44" s="345">
        <f t="shared" si="13"/>
        <v>5.5686861595182886E-2</v>
      </c>
      <c r="K44" s="295">
        <f t="shared" si="14"/>
        <v>4.6623186069972476E-2</v>
      </c>
      <c r="L44" s="67">
        <f t="shared" si="15"/>
        <v>6.1613154720281072E-3</v>
      </c>
      <c r="N44" s="40">
        <f t="shared" si="16"/>
        <v>3.2408560311284047</v>
      </c>
      <c r="O44" s="201">
        <f t="shared" si="17"/>
        <v>3.4830664178864867</v>
      </c>
      <c r="P44" s="67">
        <f t="shared" si="8"/>
        <v>7.4736546280258234E-2</v>
      </c>
    </row>
    <row r="45" spans="1:16" ht="20.100000000000001" customHeight="1" x14ac:dyDescent="0.25">
      <c r="A45" s="45" t="s">
        <v>181</v>
      </c>
      <c r="B45" s="25">
        <v>5148.9299999999985</v>
      </c>
      <c r="C45" s="188">
        <v>5160.1299999999992</v>
      </c>
      <c r="D45" s="345">
        <f t="shared" si="11"/>
        <v>3.617635782101121E-2</v>
      </c>
      <c r="E45" s="295">
        <f t="shared" si="12"/>
        <v>3.0166106415508587E-2</v>
      </c>
      <c r="F45" s="67">
        <f t="shared" si="18"/>
        <v>2.1752092182260648E-3</v>
      </c>
      <c r="H45" s="25">
        <v>1762.979</v>
      </c>
      <c r="I45" s="188">
        <v>1859.2880000000005</v>
      </c>
      <c r="J45" s="345">
        <f t="shared" si="13"/>
        <v>5.058841802967444E-2</v>
      </c>
      <c r="K45" s="295">
        <f t="shared" si="14"/>
        <v>4.4394811458725071E-2</v>
      </c>
      <c r="L45" s="67">
        <f t="shared" si="15"/>
        <v>5.4628557685599446E-2</v>
      </c>
      <c r="N45" s="40">
        <f t="shared" si="16"/>
        <v>3.4239715824452861</v>
      </c>
      <c r="O45" s="201">
        <f t="shared" si="17"/>
        <v>3.6031805400251562</v>
      </c>
      <c r="P45" s="67">
        <f t="shared" si="8"/>
        <v>5.2339499106439737E-2</v>
      </c>
    </row>
    <row r="46" spans="1:16" ht="20.100000000000001" customHeight="1" x14ac:dyDescent="0.25">
      <c r="A46" s="45" t="s">
        <v>176</v>
      </c>
      <c r="B46" s="25">
        <v>3234.54</v>
      </c>
      <c r="C46" s="188">
        <v>5693.7800000000007</v>
      </c>
      <c r="D46" s="345">
        <f t="shared" si="11"/>
        <v>2.2725862737767579E-2</v>
      </c>
      <c r="E46" s="295">
        <f t="shared" si="12"/>
        <v>3.3285822912696876E-2</v>
      </c>
      <c r="F46" s="67">
        <f t="shared" si="18"/>
        <v>0.76030594767725879</v>
      </c>
      <c r="H46" s="25">
        <v>1221.846</v>
      </c>
      <c r="I46" s="188">
        <v>1768.0029999999997</v>
      </c>
      <c r="J46" s="345">
        <f t="shared" si="13"/>
        <v>3.5060687742670557E-2</v>
      </c>
      <c r="K46" s="295">
        <f t="shared" si="14"/>
        <v>4.2215170454206273E-2</v>
      </c>
      <c r="L46" s="67">
        <f t="shared" si="15"/>
        <v>0.44699331994375696</v>
      </c>
      <c r="N46" s="40">
        <f t="shared" si="16"/>
        <v>3.7774954089298634</v>
      </c>
      <c r="O46" s="201">
        <f t="shared" si="17"/>
        <v>3.1051480738630568</v>
      </c>
      <c r="P46" s="67">
        <f t="shared" si="8"/>
        <v>-0.1779875982052557</v>
      </c>
    </row>
    <row r="47" spans="1:16" ht="20.100000000000001" customHeight="1" x14ac:dyDescent="0.25">
      <c r="A47" s="45" t="s">
        <v>178</v>
      </c>
      <c r="B47" s="25">
        <v>2356.87</v>
      </c>
      <c r="C47" s="188">
        <v>2555.2900000000004</v>
      </c>
      <c r="D47" s="345">
        <f t="shared" si="11"/>
        <v>1.6559357469922237E-2</v>
      </c>
      <c r="E47" s="295">
        <f t="shared" si="12"/>
        <v>1.4938218622880617E-2</v>
      </c>
      <c r="F47" s="67">
        <f t="shared" si="18"/>
        <v>8.4187927208543761E-2</v>
      </c>
      <c r="H47" s="25">
        <v>870.43799999999999</v>
      </c>
      <c r="I47" s="188">
        <v>1045.6590000000001</v>
      </c>
      <c r="J47" s="345">
        <f t="shared" si="13"/>
        <v>2.4977087879613859E-2</v>
      </c>
      <c r="K47" s="295">
        <f t="shared" si="14"/>
        <v>2.4967532816389391E-2</v>
      </c>
      <c r="L47" s="67">
        <f t="shared" si="15"/>
        <v>0.20130210307913959</v>
      </c>
      <c r="N47" s="40">
        <f t="shared" si="16"/>
        <v>3.6931947880027325</v>
      </c>
      <c r="O47" s="201">
        <f t="shared" si="17"/>
        <v>4.0921343565700958</v>
      </c>
      <c r="P47" s="67">
        <f t="shared" si="8"/>
        <v>0.10802018075605174</v>
      </c>
    </row>
    <row r="48" spans="1:16" ht="20.100000000000001" customHeight="1" x14ac:dyDescent="0.25">
      <c r="A48" s="45" t="s">
        <v>188</v>
      </c>
      <c r="B48" s="25">
        <v>1953</v>
      </c>
      <c r="C48" s="188">
        <v>3434.119999999999</v>
      </c>
      <c r="D48" s="345">
        <f t="shared" si="11"/>
        <v>1.3721768760584221E-2</v>
      </c>
      <c r="E48" s="295">
        <f t="shared" si="12"/>
        <v>2.0075856492690364E-2</v>
      </c>
      <c r="F48" s="67">
        <f t="shared" si="18"/>
        <v>0.75838197644649208</v>
      </c>
      <c r="H48" s="25">
        <v>516.59899999999993</v>
      </c>
      <c r="I48" s="188">
        <v>1024.4269999999999</v>
      </c>
      <c r="J48" s="345">
        <f t="shared" si="13"/>
        <v>1.4823730836108532E-2</v>
      </c>
      <c r="K48" s="295">
        <f t="shared" si="14"/>
        <v>2.4460569593428957E-2</v>
      </c>
      <c r="L48" s="67">
        <f t="shared" si="15"/>
        <v>0.98302164735123387</v>
      </c>
      <c r="N48" s="40">
        <f t="shared" si="16"/>
        <v>2.6451561699948796</v>
      </c>
      <c r="O48" s="201">
        <f t="shared" si="17"/>
        <v>2.9830844583182885</v>
      </c>
      <c r="P48" s="67">
        <f t="shared" si="8"/>
        <v>0.12775362458998521</v>
      </c>
    </row>
    <row r="49" spans="1:16" ht="20.100000000000001" customHeight="1" x14ac:dyDescent="0.25">
      <c r="A49" s="45" t="s">
        <v>180</v>
      </c>
      <c r="B49" s="25">
        <v>2175.8500000000004</v>
      </c>
      <c r="C49" s="188">
        <v>3242.0699999999993</v>
      </c>
      <c r="D49" s="345">
        <f t="shared" si="11"/>
        <v>1.5287511806306801E-2</v>
      </c>
      <c r="E49" s="295">
        <f t="shared" si="12"/>
        <v>1.8953132697534347E-2</v>
      </c>
      <c r="F49" s="67">
        <f t="shared" si="18"/>
        <v>0.49002458809200944</v>
      </c>
      <c r="H49" s="25">
        <v>616.58600000000001</v>
      </c>
      <c r="I49" s="188">
        <v>1017.0749999999999</v>
      </c>
      <c r="J49" s="345">
        <f t="shared" si="13"/>
        <v>1.7692842807115028E-2</v>
      </c>
      <c r="K49" s="295">
        <f t="shared" si="14"/>
        <v>2.4285023549005205E-2</v>
      </c>
      <c r="L49" s="67">
        <f t="shared" si="15"/>
        <v>0.64952658672107366</v>
      </c>
      <c r="N49" s="40">
        <f t="shared" si="16"/>
        <v>2.833770710297125</v>
      </c>
      <c r="O49" s="201">
        <f t="shared" si="17"/>
        <v>3.1371161017498084</v>
      </c>
      <c r="P49" s="67">
        <f t="shared" si="8"/>
        <v>0.10704655473726636</v>
      </c>
    </row>
    <row r="50" spans="1:16" ht="20.100000000000001" customHeight="1" x14ac:dyDescent="0.25">
      <c r="A50" s="45" t="s">
        <v>190</v>
      </c>
      <c r="B50" s="25">
        <v>891.93999999999994</v>
      </c>
      <c r="C50" s="188">
        <v>5998.3099999999995</v>
      </c>
      <c r="D50" s="345">
        <f t="shared" si="11"/>
        <v>6.2667662203356317E-3</v>
      </c>
      <c r="E50" s="295">
        <f t="shared" si="12"/>
        <v>3.5066104492175454E-2</v>
      </c>
      <c r="F50" s="67">
        <f t="shared" si="18"/>
        <v>5.7250151355472347</v>
      </c>
      <c r="H50" s="25">
        <v>243.15500000000003</v>
      </c>
      <c r="I50" s="188">
        <v>935.59100000000012</v>
      </c>
      <c r="J50" s="345">
        <f t="shared" si="13"/>
        <v>6.9772962616148522E-3</v>
      </c>
      <c r="K50" s="295">
        <f t="shared" si="14"/>
        <v>2.2339404141520865E-2</v>
      </c>
      <c r="L50" s="67">
        <f t="shared" si="15"/>
        <v>2.8477144208426726</v>
      </c>
      <c r="N50" s="40">
        <f t="shared" si="16"/>
        <v>2.7261362871942065</v>
      </c>
      <c r="O50" s="201">
        <f t="shared" si="17"/>
        <v>1.5597576650756633</v>
      </c>
      <c r="P50" s="67">
        <f t="shared" si="8"/>
        <v>-0.42785044445411907</v>
      </c>
    </row>
    <row r="51" spans="1:16" ht="20.100000000000001" customHeight="1" x14ac:dyDescent="0.25">
      <c r="A51" s="45" t="s">
        <v>192</v>
      </c>
      <c r="B51" s="25">
        <v>932.88999999999987</v>
      </c>
      <c r="C51" s="188">
        <v>996.12</v>
      </c>
      <c r="D51" s="345">
        <f t="shared" si="11"/>
        <v>6.5544807266059452E-3</v>
      </c>
      <c r="E51" s="295">
        <f t="shared" si="12"/>
        <v>5.8233149014882213E-3</v>
      </c>
      <c r="F51" s="67">
        <f t="shared" si="18"/>
        <v>6.7778623417552059E-2</v>
      </c>
      <c r="H51" s="25">
        <v>279.13400000000001</v>
      </c>
      <c r="I51" s="188">
        <v>294.57899999999995</v>
      </c>
      <c r="J51" s="345">
        <f t="shared" si="13"/>
        <v>8.009708271224528E-3</v>
      </c>
      <c r="K51" s="295">
        <f t="shared" si="14"/>
        <v>7.0337565588008783E-3</v>
      </c>
      <c r="L51" s="67">
        <f t="shared" si="15"/>
        <v>5.5331847786367606E-2</v>
      </c>
      <c r="N51" s="40">
        <f t="shared" si="16"/>
        <v>2.9921426963521962</v>
      </c>
      <c r="O51" s="201">
        <f t="shared" si="17"/>
        <v>2.9572641850379466</v>
      </c>
      <c r="P51" s="67">
        <f t="shared" si="8"/>
        <v>-1.1656700516579951E-2</v>
      </c>
    </row>
    <row r="52" spans="1:16" ht="20.100000000000001" customHeight="1" x14ac:dyDescent="0.25">
      <c r="A52" s="45" t="s">
        <v>189</v>
      </c>
      <c r="B52" s="25">
        <v>540.48</v>
      </c>
      <c r="C52" s="188">
        <v>912.45</v>
      </c>
      <c r="D52" s="345">
        <f t="shared" si="11"/>
        <v>3.7974099230520019E-3</v>
      </c>
      <c r="E52" s="295">
        <f t="shared" si="12"/>
        <v>5.3341803014324866E-3</v>
      </c>
      <c r="F52" s="67">
        <f t="shared" si="18"/>
        <v>0.68822158081705154</v>
      </c>
      <c r="H52" s="25">
        <v>162.74899999999997</v>
      </c>
      <c r="I52" s="188">
        <v>255.26100000000005</v>
      </c>
      <c r="J52" s="345">
        <f t="shared" si="13"/>
        <v>4.6700581492527616E-3</v>
      </c>
      <c r="K52" s="295">
        <f t="shared" si="14"/>
        <v>6.0949481563725583E-3</v>
      </c>
      <c r="L52" s="67">
        <f t="shared" si="15"/>
        <v>0.5684336002064535</v>
      </c>
      <c r="N52" s="40">
        <f t="shared" si="16"/>
        <v>3.0111937537004136</v>
      </c>
      <c r="O52" s="201">
        <f t="shared" si="17"/>
        <v>2.7975341114581624</v>
      </c>
      <c r="P52" s="67">
        <f t="shared" si="8"/>
        <v>-7.095512933357008E-2</v>
      </c>
    </row>
    <row r="53" spans="1:16" ht="20.100000000000001" customHeight="1" x14ac:dyDescent="0.25">
      <c r="A53" s="45" t="s">
        <v>193</v>
      </c>
      <c r="B53" s="25">
        <v>479.53999999999996</v>
      </c>
      <c r="C53" s="188">
        <v>476.73999999999995</v>
      </c>
      <c r="D53" s="345">
        <f t="shared" si="11"/>
        <v>3.3692457713520516E-3</v>
      </c>
      <c r="E53" s="295">
        <f t="shared" si="12"/>
        <v>2.787020786788233E-3</v>
      </c>
      <c r="F53" s="67">
        <f t="shared" si="18"/>
        <v>-5.8389289735997236E-3</v>
      </c>
      <c r="H53" s="25">
        <v>147.11299999999997</v>
      </c>
      <c r="I53" s="188">
        <v>178.72900000000001</v>
      </c>
      <c r="J53" s="345">
        <f t="shared" si="13"/>
        <v>4.2213854740184055E-3</v>
      </c>
      <c r="K53" s="295">
        <f t="shared" si="14"/>
        <v>4.2675692292998566E-3</v>
      </c>
      <c r="L53" s="67">
        <f t="shared" si="15"/>
        <v>0.21490962729330548</v>
      </c>
      <c r="N53" s="40">
        <f t="shared" si="16"/>
        <v>3.0677941360470444</v>
      </c>
      <c r="O53" s="201">
        <f t="shared" si="17"/>
        <v>3.7489826739942114</v>
      </c>
      <c r="P53" s="67">
        <f t="shared" si="8"/>
        <v>0.22204506161058812</v>
      </c>
    </row>
    <row r="54" spans="1:16" ht="20.100000000000001" customHeight="1" x14ac:dyDescent="0.25">
      <c r="A54" s="45" t="s">
        <v>191</v>
      </c>
      <c r="B54" s="25">
        <v>626.75000000000011</v>
      </c>
      <c r="C54" s="188">
        <v>486.76999999999992</v>
      </c>
      <c r="D54" s="345">
        <f t="shared" si="11"/>
        <v>4.4035425349186691E-3</v>
      </c>
      <c r="E54" s="295">
        <f t="shared" si="12"/>
        <v>2.8456561404222596E-3</v>
      </c>
      <c r="F54" s="67">
        <f t="shared" si="18"/>
        <v>-0.2233426406063026</v>
      </c>
      <c r="H54" s="25">
        <v>159.57099999999997</v>
      </c>
      <c r="I54" s="188">
        <v>125.98700000000004</v>
      </c>
      <c r="J54" s="345">
        <f t="shared" si="13"/>
        <v>4.5788659158238296E-3</v>
      </c>
      <c r="K54" s="295">
        <f t="shared" si="14"/>
        <v>3.008231705497156E-3</v>
      </c>
      <c r="L54" s="67">
        <f t="shared" si="15"/>
        <v>-0.21046430742428096</v>
      </c>
      <c r="N54" s="40">
        <f t="shared" si="16"/>
        <v>2.5460071798962898</v>
      </c>
      <c r="O54" s="201">
        <f t="shared" si="17"/>
        <v>2.5882244181030067</v>
      </c>
      <c r="P54" s="67">
        <f t="shared" si="8"/>
        <v>1.6581743578757961E-2</v>
      </c>
    </row>
    <row r="55" spans="1:16" ht="20.100000000000001" customHeight="1" x14ac:dyDescent="0.25">
      <c r="A55" s="45" t="s">
        <v>194</v>
      </c>
      <c r="B55" s="25"/>
      <c r="C55" s="188">
        <v>250.85000000000002</v>
      </c>
      <c r="D55" s="345">
        <f t="shared" si="11"/>
        <v>0</v>
      </c>
      <c r="E55" s="295">
        <f t="shared" si="12"/>
        <v>1.4664684405878011E-3</v>
      </c>
      <c r="F55" s="67"/>
      <c r="H55" s="25"/>
      <c r="I55" s="188">
        <v>102.86400000000002</v>
      </c>
      <c r="J55" s="345">
        <f t="shared" si="13"/>
        <v>0</v>
      </c>
      <c r="K55" s="295">
        <f t="shared" si="14"/>
        <v>2.4561164735588548E-3</v>
      </c>
      <c r="L55" s="67"/>
      <c r="N55" s="40"/>
      <c r="O55" s="201">
        <f t="shared" ref="O55:O56" si="19">(I55/C55)*10</f>
        <v>4.1006178991429145</v>
      </c>
      <c r="P55" s="67"/>
    </row>
    <row r="56" spans="1:16" ht="20.100000000000001" customHeight="1" x14ac:dyDescent="0.25">
      <c r="A56" s="45" t="s">
        <v>196</v>
      </c>
      <c r="B56" s="25">
        <v>114.16</v>
      </c>
      <c r="C56" s="188">
        <v>397.93999999999994</v>
      </c>
      <c r="D56" s="345">
        <f t="shared" si="11"/>
        <v>8.0208761992232186E-4</v>
      </c>
      <c r="E56" s="295">
        <f t="shared" si="12"/>
        <v>2.3263561939306735E-3</v>
      </c>
      <c r="F56" s="67">
        <f t="shared" si="18"/>
        <v>2.4858093903293623</v>
      </c>
      <c r="H56" s="25">
        <v>36.655999999999999</v>
      </c>
      <c r="I56" s="188">
        <v>101.46700000000001</v>
      </c>
      <c r="J56" s="345">
        <f t="shared" si="13"/>
        <v>1.051838423087142E-3</v>
      </c>
      <c r="K56" s="295">
        <f t="shared" si="14"/>
        <v>2.4227598598401414E-3</v>
      </c>
      <c r="L56" s="67">
        <f t="shared" si="15"/>
        <v>1.7680870798777828</v>
      </c>
      <c r="N56" s="40">
        <f t="shared" ref="N55:N56" si="20">(H56/B56)*10</f>
        <v>3.2109320252277507</v>
      </c>
      <c r="O56" s="201">
        <f t="shared" si="19"/>
        <v>2.5498065034929898</v>
      </c>
      <c r="P56" s="67">
        <f t="shared" ref="P55:P56" si="21">(O56-N56)/N56</f>
        <v>-0.20589832377029763</v>
      </c>
    </row>
    <row r="57" spans="1:16" ht="20.100000000000001" customHeight="1" x14ac:dyDescent="0.25">
      <c r="A57" s="45" t="s">
        <v>216</v>
      </c>
      <c r="B57" s="25">
        <v>43.640000000000008</v>
      </c>
      <c r="C57" s="188">
        <v>121.28999999999999</v>
      </c>
      <c r="D57" s="345">
        <f t="shared" si="11"/>
        <v>3.0661443354423732E-4</v>
      </c>
      <c r="E57" s="295">
        <f t="shared" si="12"/>
        <v>7.0906102116362118E-4</v>
      </c>
      <c r="F57" s="67">
        <f t="shared" ref="F57:F58" si="22">(C57-B57)/B57</f>
        <v>1.7793308890925748</v>
      </c>
      <c r="H57" s="25">
        <v>19.439000000000004</v>
      </c>
      <c r="I57" s="188">
        <v>42.872999999999998</v>
      </c>
      <c r="J57" s="345">
        <f t="shared" si="13"/>
        <v>5.5779918993864456E-4</v>
      </c>
      <c r="K57" s="295">
        <f t="shared" si="14"/>
        <v>1.0236922691212547E-3</v>
      </c>
      <c r="L57" s="67">
        <f t="shared" si="15"/>
        <v>1.2055146869694937</v>
      </c>
      <c r="N57" s="40">
        <f t="shared" si="16"/>
        <v>4.4543996333638862</v>
      </c>
      <c r="O57" s="201">
        <f t="shared" si="17"/>
        <v>3.5347514222112291</v>
      </c>
      <c r="P57" s="67">
        <f t="shared" ref="P57:P58" si="23">(O57-N57)/N57</f>
        <v>-0.20645839772983157</v>
      </c>
    </row>
    <row r="58" spans="1:16" ht="20.100000000000001" customHeight="1" x14ac:dyDescent="0.25">
      <c r="A58" s="45" t="s">
        <v>195</v>
      </c>
      <c r="B58" s="25">
        <v>138.78</v>
      </c>
      <c r="C58" s="188">
        <v>99.159999999999982</v>
      </c>
      <c r="D58" s="345">
        <f t="shared" si="11"/>
        <v>9.7506762344796625E-4</v>
      </c>
      <c r="E58" s="295">
        <f t="shared" si="12"/>
        <v>5.7968909933699955E-4</v>
      </c>
      <c r="F58" s="67">
        <f t="shared" si="22"/>
        <v>-0.28548782245280313</v>
      </c>
      <c r="H58" s="25">
        <v>43.701999999999998</v>
      </c>
      <c r="I58" s="188">
        <v>39.222000000000001</v>
      </c>
      <c r="J58" s="345">
        <f t="shared" si="13"/>
        <v>1.2540223364729997E-3</v>
      </c>
      <c r="K58" s="295">
        <f t="shared" si="14"/>
        <v>9.3651617986783892E-4</v>
      </c>
      <c r="L58" s="67">
        <f t="shared" si="15"/>
        <v>-0.10251247082513379</v>
      </c>
      <c r="N58" s="40">
        <f t="shared" si="16"/>
        <v>3.1490128260556278</v>
      </c>
      <c r="O58" s="201">
        <f t="shared" si="17"/>
        <v>3.9554255748285607</v>
      </c>
      <c r="P58" s="67">
        <f t="shared" si="23"/>
        <v>0.25608430111827291</v>
      </c>
    </row>
    <row r="59" spans="1:16" ht="20.100000000000001" customHeight="1" x14ac:dyDescent="0.25">
      <c r="A59" s="45" t="s">
        <v>183</v>
      </c>
      <c r="B59" s="25">
        <v>70.62</v>
      </c>
      <c r="C59" s="188">
        <v>57.320000000000007</v>
      </c>
      <c r="D59" s="345">
        <f t="shared" si="11"/>
        <v>4.9617578590499631E-4</v>
      </c>
      <c r="E59" s="295">
        <f t="shared" si="12"/>
        <v>3.3509256932227535E-4</v>
      </c>
      <c r="F59" s="67">
        <f t="shared" ref="F59:F60" si="24">(C59-B59)/B59</f>
        <v>-0.18833191730387988</v>
      </c>
      <c r="H59" s="25">
        <v>27.637</v>
      </c>
      <c r="I59" s="188">
        <v>30.026999999999997</v>
      </c>
      <c r="J59" s="345">
        <f t="shared" si="13"/>
        <v>7.9303957057123907E-4</v>
      </c>
      <c r="K59" s="295">
        <f t="shared" si="14"/>
        <v>7.1696423774645854E-4</v>
      </c>
      <c r="L59" s="67">
        <f t="shared" si="15"/>
        <v>8.6478271881897342E-2</v>
      </c>
      <c r="N59" s="40">
        <f t="shared" si="16"/>
        <v>3.9134806003964879</v>
      </c>
      <c r="O59" s="201">
        <f t="shared" si="17"/>
        <v>5.2384856943475206</v>
      </c>
      <c r="P59" s="67">
        <f t="shared" ref="P59" si="25">(O59-N59)/N59</f>
        <v>0.33857459107291654</v>
      </c>
    </row>
    <row r="60" spans="1:16" ht="20.100000000000001" customHeight="1" x14ac:dyDescent="0.25">
      <c r="A60" s="45" t="s">
        <v>197</v>
      </c>
      <c r="B60" s="25">
        <v>34.419999999999995</v>
      </c>
      <c r="C60" s="188">
        <v>36.54</v>
      </c>
      <c r="D60" s="345">
        <f t="shared" si="11"/>
        <v>2.4183475716298453E-4</v>
      </c>
      <c r="E60" s="295">
        <f t="shared" si="12"/>
        <v>2.1361274394689355E-4</v>
      </c>
      <c r="F60" s="67">
        <f t="shared" si="24"/>
        <v>6.1592097617664293E-2</v>
      </c>
      <c r="H60" s="25">
        <v>16.544999999999998</v>
      </c>
      <c r="I60" s="188">
        <v>26.220000000000002</v>
      </c>
      <c r="J60" s="345">
        <f t="shared" si="13"/>
        <v>4.747562939212342E-4</v>
      </c>
      <c r="K60" s="295">
        <f t="shared" si="14"/>
        <v>6.2606328683225581E-4</v>
      </c>
      <c r="L60" s="67">
        <f t="shared" si="15"/>
        <v>0.58476881233000944</v>
      </c>
      <c r="N60" s="40">
        <f t="shared" ref="N60" si="26">(H60/B60)*10</f>
        <v>4.806798373038931</v>
      </c>
      <c r="O60" s="201">
        <f t="shared" ref="O60" si="27">(I60/C60)*10</f>
        <v>7.1756978653530386</v>
      </c>
      <c r="P60" s="67">
        <f t="shared" ref="P60" si="28">(O60-N60)/N60</f>
        <v>0.49282272907495667</v>
      </c>
    </row>
    <row r="61" spans="1:16" ht="20.100000000000001" customHeight="1" thickBot="1" x14ac:dyDescent="0.3">
      <c r="A61" s="14" t="s">
        <v>17</v>
      </c>
      <c r="B61" s="25">
        <f>B62-SUM(B39:B60)</f>
        <v>267.04999999995925</v>
      </c>
      <c r="C61" s="188">
        <f>C62-SUM(C39:C60)</f>
        <v>135.12999999994645</v>
      </c>
      <c r="D61" s="345">
        <f t="shared" si="11"/>
        <v>1.8762920366172334E-3</v>
      </c>
      <c r="E61" s="295">
        <f t="shared" si="12"/>
        <v>7.8996962478194554E-4</v>
      </c>
      <c r="F61" s="67">
        <f t="shared" si="18"/>
        <v>-0.49398988953391848</v>
      </c>
      <c r="H61" s="25">
        <f>H62-SUM(H39:H60)</f>
        <v>94.758999999998196</v>
      </c>
      <c r="I61" s="188">
        <f>I62-SUM(I39:I60)</f>
        <v>60.614000000008673</v>
      </c>
      <c r="J61" s="345">
        <f t="shared" si="13"/>
        <v>2.7190952949943414E-3</v>
      </c>
      <c r="K61" s="295">
        <f t="shared" si="14"/>
        <v>1.4472997737626156E-3</v>
      </c>
      <c r="L61" s="67">
        <f t="shared" si="15"/>
        <v>-0.36033516605272503</v>
      </c>
      <c r="N61" s="40">
        <f t="shared" si="16"/>
        <v>3.5483617300135801</v>
      </c>
      <c r="O61" s="201">
        <f t="shared" si="17"/>
        <v>4.4856064530476356</v>
      </c>
      <c r="P61" s="67">
        <f t="shared" si="8"/>
        <v>0.26413449201259098</v>
      </c>
    </row>
    <row r="62" spans="1:16" ht="26.25" customHeight="1" thickBot="1" x14ac:dyDescent="0.3">
      <c r="A62" s="18" t="s">
        <v>18</v>
      </c>
      <c r="B62" s="47">
        <v>142328.59000000003</v>
      </c>
      <c r="C62" s="199">
        <v>171057.21</v>
      </c>
      <c r="D62" s="351">
        <f>SUM(D39:D61)</f>
        <v>0.99999999999999944</v>
      </c>
      <c r="E62" s="352">
        <f>SUM(E39:E61)</f>
        <v>0.99999999999999978</v>
      </c>
      <c r="F62" s="72">
        <f t="shared" si="18"/>
        <v>0.20184714820824096</v>
      </c>
      <c r="G62" s="2"/>
      <c r="H62" s="47">
        <v>34849.458999999995</v>
      </c>
      <c r="I62" s="199">
        <v>41880.750000000007</v>
      </c>
      <c r="J62" s="351">
        <f>SUM(J39:J61)</f>
        <v>0.99999999999999967</v>
      </c>
      <c r="K62" s="352">
        <f>SUM(K39:K61)</f>
        <v>1</v>
      </c>
      <c r="L62" s="72">
        <f t="shared" si="15"/>
        <v>0.20176184083661136</v>
      </c>
      <c r="M62" s="2"/>
      <c r="N62" s="35">
        <f t="shared" si="16"/>
        <v>2.4485213406526398</v>
      </c>
      <c r="O62" s="194">
        <f t="shared" si="17"/>
        <v>2.4483475440760438</v>
      </c>
      <c r="P62" s="72">
        <f t="shared" si="8"/>
        <v>-7.0980217207203302E-5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B5</f>
        <v>jan-junho</v>
      </c>
      <c r="C66" s="467"/>
      <c r="D66" s="465" t="str">
        <f>B5</f>
        <v>jan-junho</v>
      </c>
      <c r="E66" s="467"/>
      <c r="F66" s="177" t="str">
        <f>F37</f>
        <v>2021/2020</v>
      </c>
      <c r="H66" s="468" t="str">
        <f>B5</f>
        <v>jan-junho</v>
      </c>
      <c r="I66" s="467"/>
      <c r="J66" s="465" t="str">
        <f>B5</f>
        <v>jan-junho</v>
      </c>
      <c r="K66" s="466"/>
      <c r="L66" s="177" t="str">
        <f>L37</f>
        <v>2021/2020</v>
      </c>
      <c r="N66" s="468" t="str">
        <f>B5</f>
        <v>jan-junho</v>
      </c>
      <c r="O66" s="466"/>
      <c r="P66" s="177" t="str">
        <f>P37</f>
        <v>2021/2020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/>
    </row>
    <row r="68" spans="1:16" ht="20.100000000000001" customHeight="1" x14ac:dyDescent="0.25">
      <c r="A68" s="45" t="s">
        <v>165</v>
      </c>
      <c r="B68" s="46">
        <v>51859.93</v>
      </c>
      <c r="C68" s="195">
        <v>59962.090000000004</v>
      </c>
      <c r="D68" s="345">
        <f>B68/$B$96</f>
        <v>0.28631419607988629</v>
      </c>
      <c r="E68" s="344">
        <f>C68/$C$96</f>
        <v>0.28180216448100598</v>
      </c>
      <c r="F68" s="76">
        <f t="shared" ref="F68:F75" si="29">(C68-B68)/B68</f>
        <v>0.15623160308932163</v>
      </c>
      <c r="H68" s="25">
        <v>15767.294</v>
      </c>
      <c r="I68" s="195">
        <v>18102.646000000004</v>
      </c>
      <c r="J68" s="343">
        <f>H68/$H$96</f>
        <v>0.25944063194327444</v>
      </c>
      <c r="K68" s="344">
        <f>I68/$I$96</f>
        <v>0.24465118968173735</v>
      </c>
      <c r="L68" s="76">
        <f t="shared" ref="L68:L96" si="30">(I68-H68)/H68</f>
        <v>0.14811368393333724</v>
      </c>
      <c r="N68" s="49">
        <f t="shared" ref="N68:N96" si="31">(H68/B68)*10</f>
        <v>3.0403616048074111</v>
      </c>
      <c r="O68" s="197">
        <f t="shared" ref="O68:O96" si="32">(I68/C68)*10</f>
        <v>3.0190151810919201</v>
      </c>
      <c r="P68" s="76">
        <f t="shared" si="8"/>
        <v>-7.0210147640787524E-3</v>
      </c>
    </row>
    <row r="69" spans="1:16" ht="20.100000000000001" customHeight="1" x14ac:dyDescent="0.25">
      <c r="A69" s="45" t="s">
        <v>167</v>
      </c>
      <c r="B69" s="25">
        <v>24566.619999999995</v>
      </c>
      <c r="C69" s="188">
        <v>35720.660000000003</v>
      </c>
      <c r="D69" s="345">
        <f t="shared" ref="D69:D95" si="33">B69/$B$96</f>
        <v>0.13563018800256874</v>
      </c>
      <c r="E69" s="295">
        <f t="shared" ref="E69:E95" si="34">C69/$C$96</f>
        <v>0.16787539101272306</v>
      </c>
      <c r="F69" s="67">
        <f t="shared" si="29"/>
        <v>0.45403234144542515</v>
      </c>
      <c r="H69" s="25">
        <v>9355.4239999999991</v>
      </c>
      <c r="I69" s="188">
        <v>13550.422999999995</v>
      </c>
      <c r="J69" s="294">
        <f t="shared" ref="J69:J96" si="35">H69/$H$96</f>
        <v>0.15393745525752714</v>
      </c>
      <c r="K69" s="295">
        <f t="shared" ref="K69:K96" si="36">I69/$I$96</f>
        <v>0.18312942249662148</v>
      </c>
      <c r="L69" s="67">
        <f t="shared" si="30"/>
        <v>0.448402873028523</v>
      </c>
      <c r="N69" s="48">
        <f t="shared" si="31"/>
        <v>3.8081852529977671</v>
      </c>
      <c r="O69" s="191">
        <f t="shared" si="32"/>
        <v>3.7934413865813212</v>
      </c>
      <c r="P69" s="67">
        <f t="shared" si="8"/>
        <v>-3.8716253115154103E-3</v>
      </c>
    </row>
    <row r="70" spans="1:16" ht="20.100000000000001" customHeight="1" x14ac:dyDescent="0.25">
      <c r="A70" s="45" t="s">
        <v>169</v>
      </c>
      <c r="B70" s="25">
        <v>33885.219999999994</v>
      </c>
      <c r="C70" s="188">
        <v>35713.779999999992</v>
      </c>
      <c r="D70" s="345">
        <f t="shared" si="33"/>
        <v>0.18707737405912586</v>
      </c>
      <c r="E70" s="295">
        <f t="shared" si="34"/>
        <v>0.16784305726832499</v>
      </c>
      <c r="F70" s="67">
        <f t="shared" si="29"/>
        <v>5.39633503928851E-2</v>
      </c>
      <c r="H70" s="25">
        <v>11907.136999999997</v>
      </c>
      <c r="I70" s="188">
        <v>12836.341000000004</v>
      </c>
      <c r="J70" s="294">
        <f t="shared" si="35"/>
        <v>0.19592424343169756</v>
      </c>
      <c r="K70" s="295">
        <f t="shared" si="36"/>
        <v>0.17347884374529904</v>
      </c>
      <c r="L70" s="67">
        <f t="shared" si="30"/>
        <v>7.8037566881107287E-2</v>
      </c>
      <c r="N70" s="48">
        <f t="shared" si="31"/>
        <v>3.5139618394096299</v>
      </c>
      <c r="O70" s="191">
        <f t="shared" si="32"/>
        <v>3.5942263742454612</v>
      </c>
      <c r="P70" s="67">
        <f t="shared" si="8"/>
        <v>2.2841606854022152E-2</v>
      </c>
    </row>
    <row r="71" spans="1:16" ht="20.100000000000001" customHeight="1" x14ac:dyDescent="0.25">
      <c r="A71" s="45" t="s">
        <v>172</v>
      </c>
      <c r="B71" s="25">
        <v>19460.100000000006</v>
      </c>
      <c r="C71" s="188">
        <v>19645.619999999995</v>
      </c>
      <c r="D71" s="345">
        <f t="shared" si="33"/>
        <v>0.10743753196609014</v>
      </c>
      <c r="E71" s="295">
        <f t="shared" si="34"/>
        <v>9.2327973200589553E-2</v>
      </c>
      <c r="F71" s="67">
        <f t="shared" si="29"/>
        <v>9.5333528604678013E-3</v>
      </c>
      <c r="H71" s="25">
        <v>7074.2009999999991</v>
      </c>
      <c r="I71" s="188">
        <v>7741.3979999999992</v>
      </c>
      <c r="J71" s="294">
        <f t="shared" si="35"/>
        <v>0.11640140520838539</v>
      </c>
      <c r="K71" s="295">
        <f t="shared" si="36"/>
        <v>0.10462239776990731</v>
      </c>
      <c r="L71" s="67">
        <f t="shared" si="30"/>
        <v>9.4314114060372364E-2</v>
      </c>
      <c r="N71" s="48">
        <f t="shared" si="31"/>
        <v>3.6352336318929486</v>
      </c>
      <c r="O71" s="191">
        <f t="shared" si="32"/>
        <v>3.9405210932513208</v>
      </c>
      <c r="P71" s="67">
        <f t="shared" si="8"/>
        <v>8.3980148808042956E-2</v>
      </c>
    </row>
    <row r="72" spans="1:16" ht="20.100000000000001" customHeight="1" x14ac:dyDescent="0.25">
      <c r="A72" s="45" t="s">
        <v>166</v>
      </c>
      <c r="B72" s="25">
        <v>18311.299999999996</v>
      </c>
      <c r="C72" s="188">
        <v>19428.27</v>
      </c>
      <c r="D72" s="345">
        <f t="shared" si="33"/>
        <v>0.10109510635046404</v>
      </c>
      <c r="E72" s="295">
        <f t="shared" si="34"/>
        <v>9.1306499458597812E-2</v>
      </c>
      <c r="F72" s="67">
        <f t="shared" si="29"/>
        <v>6.099894600601842E-2</v>
      </c>
      <c r="H72" s="25">
        <v>4946.0280000000002</v>
      </c>
      <c r="I72" s="188">
        <v>6570.8470000000007</v>
      </c>
      <c r="J72" s="294">
        <f t="shared" si="35"/>
        <v>8.1383693988907033E-2</v>
      </c>
      <c r="K72" s="295">
        <f t="shared" si="36"/>
        <v>8.8802793567673732E-2</v>
      </c>
      <c r="L72" s="67">
        <f t="shared" si="30"/>
        <v>0.32850986690734468</v>
      </c>
      <c r="N72" s="48">
        <f t="shared" si="31"/>
        <v>2.7010796611928161</v>
      </c>
      <c r="O72" s="191">
        <f t="shared" si="32"/>
        <v>3.3821060753221981</v>
      </c>
      <c r="P72" s="67">
        <f t="shared" ref="P72:P75" si="37">(O72-N72)/N72</f>
        <v>0.25213118439781074</v>
      </c>
    </row>
    <row r="73" spans="1:16" ht="20.100000000000001" customHeight="1" x14ac:dyDescent="0.25">
      <c r="A73" s="45" t="s">
        <v>177</v>
      </c>
      <c r="B73" s="25">
        <v>3237.2000000000007</v>
      </c>
      <c r="C73" s="188">
        <v>5991.1399999999985</v>
      </c>
      <c r="D73" s="345">
        <f t="shared" si="33"/>
        <v>1.7872301708656533E-2</v>
      </c>
      <c r="E73" s="295">
        <f t="shared" si="34"/>
        <v>2.8156393809967824E-2</v>
      </c>
      <c r="F73" s="67">
        <f t="shared" si="29"/>
        <v>0.85071666872605867</v>
      </c>
      <c r="H73" s="25">
        <v>1419.2530000000002</v>
      </c>
      <c r="I73" s="188">
        <v>2622.0100000000007</v>
      </c>
      <c r="J73" s="294">
        <f t="shared" si="35"/>
        <v>2.3352890813565608E-2</v>
      </c>
      <c r="K73" s="295">
        <f t="shared" si="36"/>
        <v>3.543558581753254E-2</v>
      </c>
      <c r="L73" s="67">
        <f t="shared" si="30"/>
        <v>0.84745778236861247</v>
      </c>
      <c r="N73" s="48">
        <f t="shared" si="31"/>
        <v>4.3841993080439883</v>
      </c>
      <c r="O73" s="191">
        <f t="shared" si="32"/>
        <v>4.3764792677186666</v>
      </c>
      <c r="P73" s="67">
        <f t="shared" si="37"/>
        <v>-1.7608780493070229E-3</v>
      </c>
    </row>
    <row r="74" spans="1:16" ht="20.100000000000001" customHeight="1" x14ac:dyDescent="0.25">
      <c r="A74" s="45" t="s">
        <v>175</v>
      </c>
      <c r="B74" s="25">
        <v>5392.4</v>
      </c>
      <c r="C74" s="188">
        <v>5855.8899999999994</v>
      </c>
      <c r="D74" s="345">
        <f t="shared" si="33"/>
        <v>2.9770974834350504E-2</v>
      </c>
      <c r="E74" s="295">
        <f t="shared" si="34"/>
        <v>2.7520763151562558E-2</v>
      </c>
      <c r="F74" s="67">
        <f t="shared" si="29"/>
        <v>8.5952451598546073E-2</v>
      </c>
      <c r="H74" s="25">
        <v>1980.4570000000001</v>
      </c>
      <c r="I74" s="188">
        <v>2133.7179999999998</v>
      </c>
      <c r="J74" s="294">
        <f t="shared" si="35"/>
        <v>3.2587139912307182E-2</v>
      </c>
      <c r="K74" s="295">
        <f t="shared" si="36"/>
        <v>2.8836483193967175E-2</v>
      </c>
      <c r="L74" s="67">
        <f t="shared" si="30"/>
        <v>7.7386683982535204E-2</v>
      </c>
      <c r="N74" s="48">
        <f t="shared" si="31"/>
        <v>3.672681922706031</v>
      </c>
      <c r="O74" s="191">
        <f t="shared" si="32"/>
        <v>3.6437125697374784</v>
      </c>
      <c r="P74" s="67">
        <f t="shared" si="37"/>
        <v>-7.8877925119113009E-3</v>
      </c>
    </row>
    <row r="75" spans="1:16" ht="20.100000000000001" customHeight="1" x14ac:dyDescent="0.25">
      <c r="A75" s="45" t="s">
        <v>179</v>
      </c>
      <c r="B75" s="25">
        <v>5522.9700000000012</v>
      </c>
      <c r="C75" s="188">
        <v>5307.3</v>
      </c>
      <c r="D75" s="345">
        <f t="shared" si="33"/>
        <v>3.0491840531279735E-2</v>
      </c>
      <c r="E75" s="295">
        <f t="shared" si="34"/>
        <v>2.4942570006316372E-2</v>
      </c>
      <c r="F75" s="67">
        <f t="shared" si="29"/>
        <v>-3.9049641768831071E-2</v>
      </c>
      <c r="H75" s="25">
        <v>1848.0120000000004</v>
      </c>
      <c r="I75" s="188">
        <v>1961.1740000000004</v>
      </c>
      <c r="J75" s="294">
        <f t="shared" si="35"/>
        <v>3.0407843040077428E-2</v>
      </c>
      <c r="K75" s="295">
        <f t="shared" si="36"/>
        <v>2.6504608899322872E-2</v>
      </c>
      <c r="L75" s="67">
        <f t="shared" si="30"/>
        <v>6.1234450858544211E-2</v>
      </c>
      <c r="N75" s="48">
        <f t="shared" si="31"/>
        <v>3.3460475070478384</v>
      </c>
      <c r="O75" s="191">
        <f t="shared" si="32"/>
        <v>3.6952386335801641</v>
      </c>
      <c r="P75" s="67">
        <f t="shared" si="37"/>
        <v>0.10435928533495666</v>
      </c>
    </row>
    <row r="76" spans="1:16" ht="20.100000000000001" customHeight="1" x14ac:dyDescent="0.25">
      <c r="A76" s="45" t="s">
        <v>184</v>
      </c>
      <c r="B76" s="25">
        <v>3568.46</v>
      </c>
      <c r="C76" s="188">
        <v>4677.9900000000007</v>
      </c>
      <c r="D76" s="345">
        <f t="shared" si="33"/>
        <v>1.9701159568538389E-2</v>
      </c>
      <c r="E76" s="295">
        <f t="shared" si="34"/>
        <v>2.1985019325051897E-2</v>
      </c>
      <c r="F76" s="67">
        <f t="shared" ref="F76:F81" si="38">(C76-B76)/B76</f>
        <v>0.3109268423913959</v>
      </c>
      <c r="H76" s="25">
        <v>1216.693</v>
      </c>
      <c r="I76" s="188">
        <v>1426.0630000000003</v>
      </c>
      <c r="J76" s="294">
        <f t="shared" si="35"/>
        <v>2.0019896933548546E-2</v>
      </c>
      <c r="K76" s="295">
        <f t="shared" si="36"/>
        <v>1.927276319224866E-2</v>
      </c>
      <c r="L76" s="67">
        <f t="shared" si="30"/>
        <v>0.17208120700949242</v>
      </c>
      <c r="N76" s="48">
        <f t="shared" si="31"/>
        <v>3.4095744382730926</v>
      </c>
      <c r="O76" s="191">
        <f t="shared" si="32"/>
        <v>3.0484524336306835</v>
      </c>
      <c r="P76" s="67">
        <f t="shared" ref="P76:P81" si="39">(O76-N76)/N76</f>
        <v>-0.10591409901152148</v>
      </c>
    </row>
    <row r="77" spans="1:16" ht="20.100000000000001" customHeight="1" x14ac:dyDescent="0.25">
      <c r="A77" s="45" t="s">
        <v>182</v>
      </c>
      <c r="B77" s="25">
        <v>3236.2</v>
      </c>
      <c r="C77" s="188">
        <v>4447.7699999999995</v>
      </c>
      <c r="D77" s="345">
        <f t="shared" si="33"/>
        <v>1.7866780794993899E-2</v>
      </c>
      <c r="E77" s="295">
        <f t="shared" si="34"/>
        <v>2.0903060802478425E-2</v>
      </c>
      <c r="F77" s="67">
        <f t="shared" si="38"/>
        <v>0.37438044620233601</v>
      </c>
      <c r="H77" s="25">
        <v>662.04599999999982</v>
      </c>
      <c r="I77" s="188">
        <v>1061.2250000000001</v>
      </c>
      <c r="J77" s="294">
        <f t="shared" si="35"/>
        <v>1.0893539031841292E-2</v>
      </c>
      <c r="K77" s="295">
        <f t="shared" si="36"/>
        <v>1.4342099976434479E-2</v>
      </c>
      <c r="L77" s="67">
        <f t="shared" si="30"/>
        <v>0.60294752932575746</v>
      </c>
      <c r="N77" s="48">
        <f t="shared" si="31"/>
        <v>2.045751189666893</v>
      </c>
      <c r="O77" s="191">
        <f t="shared" si="32"/>
        <v>2.3859709472387292</v>
      </c>
      <c r="P77" s="67">
        <f t="shared" si="39"/>
        <v>0.16630554062013461</v>
      </c>
    </row>
    <row r="78" spans="1:16" ht="20.100000000000001" customHeight="1" x14ac:dyDescent="0.25">
      <c r="A78" s="45" t="s">
        <v>187</v>
      </c>
      <c r="B78" s="25">
        <v>1507.8799999999994</v>
      </c>
      <c r="C78" s="188">
        <v>1448.5800000000004</v>
      </c>
      <c r="D78" s="345">
        <f t="shared" si="33"/>
        <v>8.3248752936021849E-3</v>
      </c>
      <c r="E78" s="295">
        <f t="shared" si="34"/>
        <v>6.8078510843083634E-3</v>
      </c>
      <c r="F78" s="67">
        <f t="shared" si="38"/>
        <v>-3.9326736875612826E-2</v>
      </c>
      <c r="H78" s="25">
        <v>721.62400000000002</v>
      </c>
      <c r="I78" s="188">
        <v>873.86900000000003</v>
      </c>
      <c r="J78" s="294">
        <f t="shared" si="35"/>
        <v>1.187385651497546E-2</v>
      </c>
      <c r="K78" s="295">
        <f t="shared" si="36"/>
        <v>1.1810046469228317E-2</v>
      </c>
      <c r="L78" s="67">
        <f t="shared" si="30"/>
        <v>0.21097552187842977</v>
      </c>
      <c r="N78" s="48">
        <f t="shared" si="31"/>
        <v>4.7856858635965747</v>
      </c>
      <c r="O78" s="191">
        <f t="shared" si="32"/>
        <v>6.0325905369396224</v>
      </c>
      <c r="P78" s="67">
        <f t="shared" si="39"/>
        <v>0.26054879256240288</v>
      </c>
    </row>
    <row r="79" spans="1:16" ht="20.100000000000001" customHeight="1" x14ac:dyDescent="0.25">
      <c r="A79" s="45" t="s">
        <v>206</v>
      </c>
      <c r="B79" s="25">
        <v>1402.1899999999998</v>
      </c>
      <c r="C79" s="188">
        <v>2339.73</v>
      </c>
      <c r="D79" s="345">
        <f t="shared" si="33"/>
        <v>7.741369928599127E-3</v>
      </c>
      <c r="E79" s="295">
        <f t="shared" si="34"/>
        <v>1.0995963921556837E-2</v>
      </c>
      <c r="F79" s="67">
        <f t="shared" si="38"/>
        <v>0.66862550724224268</v>
      </c>
      <c r="H79" s="25">
        <v>371.97699999999998</v>
      </c>
      <c r="I79" s="188">
        <v>645.62099999999987</v>
      </c>
      <c r="J79" s="294">
        <f t="shared" si="35"/>
        <v>6.1206411162475563E-3</v>
      </c>
      <c r="K79" s="295">
        <f t="shared" si="36"/>
        <v>8.7253512958002325E-3</v>
      </c>
      <c r="L79" s="67">
        <f t="shared" si="30"/>
        <v>0.73564763412791623</v>
      </c>
      <c r="N79" s="48">
        <f t="shared" si="31"/>
        <v>2.6528287892511004</v>
      </c>
      <c r="O79" s="191">
        <f t="shared" si="32"/>
        <v>2.7593824928517385</v>
      </c>
      <c r="P79" s="67">
        <f t="shared" si="39"/>
        <v>4.0166068776235818E-2</v>
      </c>
    </row>
    <row r="80" spans="1:16" ht="20.100000000000001" customHeight="1" x14ac:dyDescent="0.25">
      <c r="A80" s="45" t="s">
        <v>201</v>
      </c>
      <c r="B80" s="25">
        <v>2350.6299999999997</v>
      </c>
      <c r="C80" s="188">
        <v>2406.0400000000004</v>
      </c>
      <c r="D80" s="345">
        <f t="shared" si="33"/>
        <v>1.2977625282781196E-2</v>
      </c>
      <c r="E80" s="295">
        <f t="shared" si="34"/>
        <v>1.1307599181881079E-2</v>
      </c>
      <c r="F80" s="67">
        <f t="shared" si="38"/>
        <v>2.3572403993823262E-2</v>
      </c>
      <c r="H80" s="25">
        <v>517.65899999999999</v>
      </c>
      <c r="I80" s="188">
        <v>504.61099999999999</v>
      </c>
      <c r="J80" s="294">
        <f t="shared" si="35"/>
        <v>8.5177442680477392E-3</v>
      </c>
      <c r="K80" s="295">
        <f t="shared" si="36"/>
        <v>6.8196484357309498E-3</v>
      </c>
      <c r="L80" s="67">
        <f t="shared" si="30"/>
        <v>-2.5205782184797333E-2</v>
      </c>
      <c r="N80" s="48">
        <f t="shared" si="31"/>
        <v>2.2022138745783049</v>
      </c>
      <c r="O80" s="191">
        <f t="shared" si="32"/>
        <v>2.0972677095975127</v>
      </c>
      <c r="P80" s="67">
        <f t="shared" si="39"/>
        <v>-4.7654846875800357E-2</v>
      </c>
    </row>
    <row r="81" spans="1:16" ht="20.100000000000001" customHeight="1" x14ac:dyDescent="0.25">
      <c r="A81" s="45" t="s">
        <v>186</v>
      </c>
      <c r="B81" s="25">
        <v>525.57000000000005</v>
      </c>
      <c r="C81" s="188">
        <v>1190.4899999999998</v>
      </c>
      <c r="D81" s="345">
        <f t="shared" si="33"/>
        <v>2.9016265936669381E-3</v>
      </c>
      <c r="E81" s="295">
        <f t="shared" si="34"/>
        <v>5.5949126988901268E-3</v>
      </c>
      <c r="F81" s="67">
        <f t="shared" si="38"/>
        <v>1.2651407043781031</v>
      </c>
      <c r="H81" s="25">
        <v>110.39200000000002</v>
      </c>
      <c r="I81" s="188">
        <v>347.15600000000006</v>
      </c>
      <c r="J81" s="294">
        <f t="shared" si="35"/>
        <v>1.8164290106775429E-3</v>
      </c>
      <c r="K81" s="295">
        <f t="shared" si="36"/>
        <v>4.691696915752162E-3</v>
      </c>
      <c r="L81" s="67">
        <f t="shared" si="30"/>
        <v>2.1447568664395971</v>
      </c>
      <c r="N81" s="48">
        <f t="shared" si="31"/>
        <v>2.1004243012348498</v>
      </c>
      <c r="O81" s="191">
        <f t="shared" si="32"/>
        <v>2.9160765735117482</v>
      </c>
      <c r="P81" s="67">
        <f t="shared" si="39"/>
        <v>0.38832738308987019</v>
      </c>
    </row>
    <row r="82" spans="1:16" ht="20.100000000000001" customHeight="1" x14ac:dyDescent="0.25">
      <c r="A82" s="45" t="s">
        <v>202</v>
      </c>
      <c r="B82" s="25">
        <v>668.32999999999993</v>
      </c>
      <c r="C82" s="188">
        <v>702.51</v>
      </c>
      <c r="D82" s="345">
        <f t="shared" si="33"/>
        <v>3.6897922281435855E-3</v>
      </c>
      <c r="E82" s="295">
        <f t="shared" si="34"/>
        <v>3.3015666827082156E-3</v>
      </c>
      <c r="F82" s="67">
        <f t="shared" ref="F82:F93" si="40">(C82-B82)/B82</f>
        <v>5.114239971271687E-2</v>
      </c>
      <c r="H82" s="25">
        <v>251.19799999999995</v>
      </c>
      <c r="I82" s="188">
        <v>314.16300000000001</v>
      </c>
      <c r="J82" s="294">
        <f t="shared" si="35"/>
        <v>4.1333007339678348E-3</v>
      </c>
      <c r="K82" s="295">
        <f t="shared" si="36"/>
        <v>4.2458075854758274E-3</v>
      </c>
      <c r="L82" s="67">
        <f t="shared" si="30"/>
        <v>0.25065884282518203</v>
      </c>
      <c r="N82" s="48">
        <f t="shared" si="31"/>
        <v>3.7585923121811078</v>
      </c>
      <c r="O82" s="191">
        <f t="shared" si="32"/>
        <v>4.4720075159072472</v>
      </c>
      <c r="P82" s="67">
        <f t="shared" ref="P82:P87" si="41">(O82-N82)/N82</f>
        <v>0.18980914780622887</v>
      </c>
    </row>
    <row r="83" spans="1:16" ht="20.100000000000001" customHeight="1" x14ac:dyDescent="0.25">
      <c r="A83" s="45" t="s">
        <v>204</v>
      </c>
      <c r="B83" s="25">
        <v>241.95000000000002</v>
      </c>
      <c r="C83" s="188">
        <v>228.7</v>
      </c>
      <c r="D83" s="345">
        <f t="shared" si="33"/>
        <v>1.3357850606726329E-3</v>
      </c>
      <c r="E83" s="295">
        <f t="shared" si="34"/>
        <v>1.0748150209041421E-3</v>
      </c>
      <c r="F83" s="67">
        <f t="shared" si="40"/>
        <v>-5.4763380863814951E-2</v>
      </c>
      <c r="H83" s="25">
        <v>267.87799999999999</v>
      </c>
      <c r="I83" s="188">
        <v>279.63199999999995</v>
      </c>
      <c r="J83" s="294">
        <f t="shared" si="35"/>
        <v>4.4077593532346427E-3</v>
      </c>
      <c r="K83" s="295">
        <f t="shared" si="36"/>
        <v>3.7791327009920844E-3</v>
      </c>
      <c r="L83" s="67">
        <f t="shared" si="30"/>
        <v>4.3878183352122846E-2</v>
      </c>
      <c r="N83" s="48">
        <f t="shared" si="31"/>
        <v>11.07162636908452</v>
      </c>
      <c r="O83" s="191">
        <f t="shared" si="32"/>
        <v>12.227022299956275</v>
      </c>
      <c r="P83" s="67">
        <f t="shared" si="41"/>
        <v>0.10435647775271624</v>
      </c>
    </row>
    <row r="84" spans="1:16" ht="20.100000000000001" customHeight="1" x14ac:dyDescent="0.25">
      <c r="A84" s="45" t="s">
        <v>185</v>
      </c>
      <c r="B84" s="25">
        <v>171.06999999999996</v>
      </c>
      <c r="C84" s="188">
        <v>740.44999999999993</v>
      </c>
      <c r="D84" s="345">
        <f t="shared" si="33"/>
        <v>9.4446270026562204E-4</v>
      </c>
      <c r="E84" s="295">
        <f t="shared" si="34"/>
        <v>3.4798722441122519E-3</v>
      </c>
      <c r="F84" s="67">
        <f t="shared" si="40"/>
        <v>3.3283451218799329</v>
      </c>
      <c r="H84" s="25">
        <v>80.936000000000007</v>
      </c>
      <c r="I84" s="188">
        <v>256.65299999999996</v>
      </c>
      <c r="J84" s="294">
        <f t="shared" si="35"/>
        <v>1.3317495688835929E-3</v>
      </c>
      <c r="K84" s="295">
        <f t="shared" si="36"/>
        <v>3.4685792223626819E-3</v>
      </c>
      <c r="L84" s="67">
        <f t="shared" si="30"/>
        <v>2.1710610853019663</v>
      </c>
      <c r="N84" s="48">
        <f t="shared" si="31"/>
        <v>4.7311626819430659</v>
      </c>
      <c r="O84" s="191">
        <f t="shared" si="32"/>
        <v>3.4661759740698224</v>
      </c>
      <c r="P84" s="67">
        <f t="shared" si="41"/>
        <v>-0.2673733272164126</v>
      </c>
    </row>
    <row r="85" spans="1:16" ht="20.100000000000001" customHeight="1" x14ac:dyDescent="0.25">
      <c r="A85" s="45" t="s">
        <v>205</v>
      </c>
      <c r="B85" s="25">
        <v>200.76999999999998</v>
      </c>
      <c r="C85" s="188">
        <v>549.24</v>
      </c>
      <c r="D85" s="345">
        <f t="shared" si="33"/>
        <v>1.1084338360456477E-3</v>
      </c>
      <c r="E85" s="295">
        <f t="shared" si="34"/>
        <v>2.5812479321442551E-3</v>
      </c>
      <c r="F85" s="67">
        <f t="shared" si="40"/>
        <v>1.7356676794341788</v>
      </c>
      <c r="H85" s="25">
        <v>107.23700000000001</v>
      </c>
      <c r="I85" s="188">
        <v>241.19099999999997</v>
      </c>
      <c r="J85" s="294">
        <f t="shared" si="35"/>
        <v>1.7645155248390068E-3</v>
      </c>
      <c r="K85" s="295">
        <f t="shared" si="36"/>
        <v>3.2596154777886003E-3</v>
      </c>
      <c r="L85" s="67">
        <f t="shared" si="30"/>
        <v>1.2491397558678436</v>
      </c>
      <c r="N85" s="48">
        <f t="shared" si="31"/>
        <v>5.3412860487124583</v>
      </c>
      <c r="O85" s="191">
        <f t="shared" si="32"/>
        <v>4.3913589687568271</v>
      </c>
      <c r="P85" s="67">
        <f t="shared" si="41"/>
        <v>-0.17784613504918267</v>
      </c>
    </row>
    <row r="86" spans="1:16" ht="20.100000000000001" customHeight="1" x14ac:dyDescent="0.25">
      <c r="A86" s="45" t="s">
        <v>207</v>
      </c>
      <c r="B86" s="25">
        <v>142.74</v>
      </c>
      <c r="C86" s="188">
        <v>248.41000000000003</v>
      </c>
      <c r="D86" s="345">
        <f t="shared" si="33"/>
        <v>7.8805521620339575E-4</v>
      </c>
      <c r="E86" s="295">
        <f t="shared" si="34"/>
        <v>1.1674455589978049E-3</v>
      </c>
      <c r="F86" s="67">
        <f t="shared" si="40"/>
        <v>0.74029704357573212</v>
      </c>
      <c r="H86" s="25">
        <v>67.72</v>
      </c>
      <c r="I86" s="188">
        <v>237.79399999999995</v>
      </c>
      <c r="J86" s="294">
        <f t="shared" si="35"/>
        <v>1.1142888307402999E-3</v>
      </c>
      <c r="K86" s="295">
        <f t="shared" si="36"/>
        <v>3.2137061620262047E-3</v>
      </c>
      <c r="L86" s="67">
        <f t="shared" si="30"/>
        <v>2.5114294152392196</v>
      </c>
      <c r="N86" s="48">
        <f t="shared" si="31"/>
        <v>4.7442903180608091</v>
      </c>
      <c r="O86" s="191">
        <f t="shared" si="32"/>
        <v>9.5726420031399666</v>
      </c>
      <c r="P86" s="67">
        <f t="shared" si="41"/>
        <v>1.0177184281278782</v>
      </c>
    </row>
    <row r="87" spans="1:16" ht="20.100000000000001" customHeight="1" x14ac:dyDescent="0.25">
      <c r="A87" s="45" t="s">
        <v>211</v>
      </c>
      <c r="B87" s="25">
        <v>578.61</v>
      </c>
      <c r="C87" s="188">
        <v>696.79</v>
      </c>
      <c r="D87" s="345">
        <f t="shared" si="33"/>
        <v>3.1944558543326807E-3</v>
      </c>
      <c r="E87" s="295">
        <f t="shared" si="34"/>
        <v>3.2746845580052348E-3</v>
      </c>
      <c r="F87" s="67">
        <f t="shared" si="40"/>
        <v>0.20424811185427136</v>
      </c>
      <c r="H87" s="25">
        <v>216.55200000000005</v>
      </c>
      <c r="I87" s="188">
        <v>226.63300000000004</v>
      </c>
      <c r="J87" s="294">
        <f t="shared" si="35"/>
        <v>3.5632231966106539E-3</v>
      </c>
      <c r="K87" s="295">
        <f t="shared" si="36"/>
        <v>3.062868990043841E-3</v>
      </c>
      <c r="L87" s="67">
        <f t="shared" si="30"/>
        <v>4.6552329232701549E-2</v>
      </c>
      <c r="N87" s="48">
        <f t="shared" si="31"/>
        <v>3.7426245657696899</v>
      </c>
      <c r="O87" s="191">
        <f t="shared" si="32"/>
        <v>3.2525294565077001</v>
      </c>
      <c r="P87" s="67">
        <f t="shared" si="41"/>
        <v>-0.1309495784707968</v>
      </c>
    </row>
    <row r="88" spans="1:16" ht="20.100000000000001" customHeight="1" x14ac:dyDescent="0.25">
      <c r="A88" s="45" t="s">
        <v>217</v>
      </c>
      <c r="B88" s="25">
        <v>96.12</v>
      </c>
      <c r="C88" s="188">
        <v>253.21999999999997</v>
      </c>
      <c r="D88" s="345">
        <f t="shared" si="33"/>
        <v>5.3067022125171922E-4</v>
      </c>
      <c r="E88" s="295">
        <f t="shared" si="34"/>
        <v>1.190050982043493E-3</v>
      </c>
      <c r="F88" s="67">
        <f t="shared" si="40"/>
        <v>1.6344153141905946</v>
      </c>
      <c r="H88" s="25">
        <v>54.994</v>
      </c>
      <c r="I88" s="188">
        <v>201.578</v>
      </c>
      <c r="J88" s="294">
        <f t="shared" si="35"/>
        <v>9.0489072589681118E-4</v>
      </c>
      <c r="K88" s="295">
        <f t="shared" si="36"/>
        <v>2.7242590676338279E-3</v>
      </c>
      <c r="L88" s="67">
        <f t="shared" si="30"/>
        <v>2.6654544132087139</v>
      </c>
      <c r="N88" s="48">
        <f t="shared" ref="N88:N93" si="42">(H88/B88)*10</f>
        <v>5.7213899292550972</v>
      </c>
      <c r="O88" s="191">
        <f t="shared" ref="O88:O93" si="43">(I88/C88)*10</f>
        <v>7.9605876313087442</v>
      </c>
      <c r="P88" s="67">
        <f t="shared" ref="P88:P93" si="44">(O88-N88)/N88</f>
        <v>0.39137302818743241</v>
      </c>
    </row>
    <row r="89" spans="1:16" ht="20.100000000000001" customHeight="1" x14ac:dyDescent="0.25">
      <c r="A89" s="45" t="s">
        <v>200</v>
      </c>
      <c r="B89" s="25">
        <v>546.67999999999995</v>
      </c>
      <c r="C89" s="188">
        <v>516.35</v>
      </c>
      <c r="D89" s="345">
        <f t="shared" si="33"/>
        <v>3.0181730810849962E-3</v>
      </c>
      <c r="E89" s="295">
        <f t="shared" si="34"/>
        <v>2.4266757151021156E-3</v>
      </c>
      <c r="F89" s="67">
        <f t="shared" si="40"/>
        <v>-5.548035413770383E-2</v>
      </c>
      <c r="H89" s="25">
        <v>234.572</v>
      </c>
      <c r="I89" s="188">
        <v>194.87400000000002</v>
      </c>
      <c r="J89" s="294">
        <f t="shared" si="35"/>
        <v>3.859730649799374E-3</v>
      </c>
      <c r="K89" s="295">
        <f t="shared" si="36"/>
        <v>2.6336567559261163E-3</v>
      </c>
      <c r="L89" s="67">
        <f t="shared" si="30"/>
        <v>-0.1692358849308527</v>
      </c>
      <c r="N89" s="48">
        <f t="shared" si="42"/>
        <v>4.2908465647179339</v>
      </c>
      <c r="O89" s="191">
        <f t="shared" si="43"/>
        <v>3.774067977147284</v>
      </c>
      <c r="P89" s="67">
        <f t="shared" si="44"/>
        <v>-0.12043744276943662</v>
      </c>
    </row>
    <row r="90" spans="1:16" ht="20.100000000000001" customHeight="1" x14ac:dyDescent="0.25">
      <c r="A90" s="45" t="s">
        <v>219</v>
      </c>
      <c r="B90" s="25">
        <v>220.98</v>
      </c>
      <c r="C90" s="188">
        <v>691.27</v>
      </c>
      <c r="D90" s="345">
        <f t="shared" si="33"/>
        <v>1.220011501167342E-3</v>
      </c>
      <c r="E90" s="295">
        <f t="shared" si="34"/>
        <v>3.2487423677324285E-3</v>
      </c>
      <c r="F90" s="67">
        <f t="shared" si="40"/>
        <v>2.128201647207892</v>
      </c>
      <c r="H90" s="25">
        <v>57.701999999999998</v>
      </c>
      <c r="I90" s="188">
        <v>194.87200000000001</v>
      </c>
      <c r="J90" s="294">
        <f t="shared" si="35"/>
        <v>9.4944911564348469E-4</v>
      </c>
      <c r="K90" s="295">
        <f t="shared" si="36"/>
        <v>2.6336297265968475E-3</v>
      </c>
      <c r="L90" s="67">
        <f t="shared" si="30"/>
        <v>2.3772139613878207</v>
      </c>
      <c r="N90" s="48">
        <f t="shared" si="42"/>
        <v>2.6111865327178929</v>
      </c>
      <c r="O90" s="191">
        <f t="shared" si="43"/>
        <v>2.819043210323029</v>
      </c>
      <c r="P90" s="67">
        <f t="shared" si="44"/>
        <v>7.9602385735646888E-2</v>
      </c>
    </row>
    <row r="91" spans="1:16" ht="20.100000000000001" customHeight="1" x14ac:dyDescent="0.25">
      <c r="A91" s="45" t="s">
        <v>209</v>
      </c>
      <c r="B91" s="25">
        <v>296.71000000000004</v>
      </c>
      <c r="C91" s="188">
        <v>99.91</v>
      </c>
      <c r="D91" s="345">
        <f t="shared" si="33"/>
        <v>1.6381102928380944E-3</v>
      </c>
      <c r="E91" s="295">
        <f t="shared" si="34"/>
        <v>4.6954424459349738E-4</v>
      </c>
      <c r="F91" s="67">
        <f t="shared" si="40"/>
        <v>-0.66327390381180285</v>
      </c>
      <c r="H91" s="25">
        <v>552.38800000000003</v>
      </c>
      <c r="I91" s="188">
        <v>184.87299999999999</v>
      </c>
      <c r="J91" s="294">
        <f t="shared" si="35"/>
        <v>9.089187516759788E-3</v>
      </c>
      <c r="K91" s="295">
        <f t="shared" si="36"/>
        <v>2.4984965949194286E-3</v>
      </c>
      <c r="L91" s="67">
        <f t="shared" si="30"/>
        <v>-0.66532039073984228</v>
      </c>
      <c r="N91" s="48">
        <f t="shared" si="42"/>
        <v>18.617100872906203</v>
      </c>
      <c r="O91" s="191">
        <f t="shared" si="43"/>
        <v>18.503953558202383</v>
      </c>
      <c r="P91" s="67">
        <f t="shared" si="44"/>
        <v>-6.0776012052706496E-3</v>
      </c>
    </row>
    <row r="92" spans="1:16" ht="20.100000000000001" customHeight="1" x14ac:dyDescent="0.25">
      <c r="A92" s="45" t="s">
        <v>212</v>
      </c>
      <c r="B92" s="25">
        <v>237.02</v>
      </c>
      <c r="C92" s="188">
        <v>286.45000000000005</v>
      </c>
      <c r="D92" s="345">
        <f t="shared" si="33"/>
        <v>1.308566956315881E-3</v>
      </c>
      <c r="E92" s="295">
        <f t="shared" si="34"/>
        <v>1.3462210876169288E-3</v>
      </c>
      <c r="F92" s="67">
        <f t="shared" si="40"/>
        <v>0.20854780187325977</v>
      </c>
      <c r="H92" s="25">
        <v>83.902000000000015</v>
      </c>
      <c r="I92" s="188">
        <v>140.80099999999999</v>
      </c>
      <c r="J92" s="294">
        <f t="shared" si="35"/>
        <v>1.3805531818779186E-3</v>
      </c>
      <c r="K92" s="295">
        <f t="shared" si="36"/>
        <v>1.9028782951607346E-3</v>
      </c>
      <c r="L92" s="67">
        <f t="shared" si="30"/>
        <v>0.67816023455936647</v>
      </c>
      <c r="N92" s="48">
        <f t="shared" si="42"/>
        <v>3.5398700531600715</v>
      </c>
      <c r="O92" s="191">
        <f t="shared" si="43"/>
        <v>4.9153779019025992</v>
      </c>
      <c r="P92" s="67">
        <f t="shared" si="44"/>
        <v>0.38857580309045536</v>
      </c>
    </row>
    <row r="93" spans="1:16" ht="20.100000000000001" customHeight="1" x14ac:dyDescent="0.25">
      <c r="A93" s="45" t="s">
        <v>203</v>
      </c>
      <c r="B93" s="25">
        <v>731.47</v>
      </c>
      <c r="C93" s="188">
        <v>557.21</v>
      </c>
      <c r="D93" s="345">
        <f t="shared" si="33"/>
        <v>4.0383827168018627E-3</v>
      </c>
      <c r="E93" s="295">
        <f t="shared" si="34"/>
        <v>2.6187043191866948E-3</v>
      </c>
      <c r="F93" s="67">
        <f t="shared" si="40"/>
        <v>-0.23823260010663455</v>
      </c>
      <c r="H93" s="25">
        <v>160.14399999999998</v>
      </c>
      <c r="I93" s="188">
        <v>97.47799999999998</v>
      </c>
      <c r="J93" s="294">
        <f t="shared" si="35"/>
        <v>2.6350660146201204E-3</v>
      </c>
      <c r="K93" s="295">
        <f t="shared" si="36"/>
        <v>1.31738247921306E-3</v>
      </c>
      <c r="L93" s="67">
        <f t="shared" si="30"/>
        <v>-0.39131032071135979</v>
      </c>
      <c r="N93" s="48">
        <f t="shared" si="42"/>
        <v>2.1893447441453509</v>
      </c>
      <c r="O93" s="191">
        <f t="shared" si="43"/>
        <v>1.7493943037633921</v>
      </c>
      <c r="P93" s="67">
        <f t="shared" si="44"/>
        <v>-0.20095073722786455</v>
      </c>
    </row>
    <row r="94" spans="1:16" ht="20.100000000000001" customHeight="1" x14ac:dyDescent="0.25">
      <c r="A94" s="45" t="s">
        <v>220</v>
      </c>
      <c r="B94" s="25">
        <v>209.06</v>
      </c>
      <c r="C94" s="188">
        <v>145.94</v>
      </c>
      <c r="D94" s="345">
        <f t="shared" si="33"/>
        <v>1.1542022103088266E-3</v>
      </c>
      <c r="E94" s="295">
        <f t="shared" si="34"/>
        <v>6.8587015369807834E-4</v>
      </c>
      <c r="F94" s="67">
        <f t="shared" ref="F94" si="45">(C94-B94)/B94</f>
        <v>-0.30192289294939256</v>
      </c>
      <c r="H94" s="25">
        <v>112.95399999999999</v>
      </c>
      <c r="I94" s="188">
        <v>88.614999999999981</v>
      </c>
      <c r="J94" s="294">
        <f t="shared" si="35"/>
        <v>1.8585850647879478E-3</v>
      </c>
      <c r="K94" s="295">
        <f t="shared" si="36"/>
        <v>1.1976020065600989E-3</v>
      </c>
      <c r="L94" s="67">
        <f t="shared" si="30"/>
        <v>-0.21547709687129288</v>
      </c>
      <c r="N94" s="48">
        <f t="shared" si="31"/>
        <v>5.4029465225294171</v>
      </c>
      <c r="O94" s="191">
        <f t="shared" si="32"/>
        <v>6.0720158969439488</v>
      </c>
      <c r="P94" s="67">
        <f t="shared" ref="P94" si="46">(O94-N94)/N94</f>
        <v>0.12383416560290207</v>
      </c>
    </row>
    <row r="95" spans="1:16" ht="20.100000000000001" customHeight="1" thickBot="1" x14ac:dyDescent="0.3">
      <c r="A95" s="14" t="s">
        <v>17</v>
      </c>
      <c r="B95" s="25">
        <f>B96-SUM(B68:B94)</f>
        <v>1961.2600000000384</v>
      </c>
      <c r="C95" s="188">
        <f>C96-SUM(C68:C94)</f>
        <v>2928.9999999999418</v>
      </c>
      <c r="D95" s="345">
        <f t="shared" si="33"/>
        <v>1.0827947129964287E-2</v>
      </c>
      <c r="E95" s="295">
        <f t="shared" si="34"/>
        <v>1.3765339729900175E-2</v>
      </c>
      <c r="F95" s="67">
        <f>(C95-B95)/B95</f>
        <v>0.4934276944412696</v>
      </c>
      <c r="H95" s="25">
        <f>H96-SUM(H68:H94)</f>
        <v>627.8150000000096</v>
      </c>
      <c r="I95" s="188">
        <f>I96-SUM(I68:I94)</f>
        <v>957.43799999996554</v>
      </c>
      <c r="J95" s="294">
        <f t="shared" si="35"/>
        <v>1.0330290051258595E-2</v>
      </c>
      <c r="K95" s="295">
        <f t="shared" si="36"/>
        <v>1.2939453478043749E-2</v>
      </c>
      <c r="L95" s="67">
        <f t="shared" si="30"/>
        <v>0.52503205562140265</v>
      </c>
      <c r="N95" s="48">
        <f t="shared" si="31"/>
        <v>3.2010799180118763</v>
      </c>
      <c r="O95" s="191">
        <f t="shared" si="32"/>
        <v>3.2688221235916171</v>
      </c>
      <c r="P95" s="67">
        <f>(O95-N95)/N95</f>
        <v>2.1162297510464539E-2</v>
      </c>
    </row>
    <row r="96" spans="1:16" ht="26.25" customHeight="1" thickBot="1" x14ac:dyDescent="0.3">
      <c r="A96" s="18" t="s">
        <v>18</v>
      </c>
      <c r="B96" s="23">
        <v>181129.44</v>
      </c>
      <c r="C96" s="193">
        <v>212780.7999999999</v>
      </c>
      <c r="D96" s="341">
        <f>SUM(D68:D95)</f>
        <v>1.0000000000000002</v>
      </c>
      <c r="E96" s="342">
        <f>SUM(E68:E95)</f>
        <v>1.0000000000000002</v>
      </c>
      <c r="F96" s="72">
        <f>(C96-B96)/B96</f>
        <v>0.1747444258647291</v>
      </c>
      <c r="G96" s="2"/>
      <c r="H96" s="23">
        <v>60774.189000000006</v>
      </c>
      <c r="I96" s="193">
        <v>73993.697000000015</v>
      </c>
      <c r="J96" s="353">
        <f t="shared" si="35"/>
        <v>1</v>
      </c>
      <c r="K96" s="342">
        <f t="shared" si="36"/>
        <v>1</v>
      </c>
      <c r="L96" s="72">
        <f t="shared" si="30"/>
        <v>0.2175184600159783</v>
      </c>
      <c r="M96" s="2"/>
      <c r="N96" s="44">
        <f t="shared" si="31"/>
        <v>3.3552905038518315</v>
      </c>
      <c r="O96" s="198">
        <f t="shared" si="32"/>
        <v>3.4774611713086916</v>
      </c>
      <c r="P96" s="72">
        <f>(O96-N96)/N96</f>
        <v>3.6411353150080365E-2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4 D68:E93 J68:K95 D7:E21 J7:K19 F80:F87 L80:L87 N80:O87 P80:P87 L93 N94:O94 P94 J61:L61 J60:K60 P61 F57:F5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>
    <pageSetUpPr fitToPage="1"/>
  </sheetPr>
  <dimension ref="A1:P95"/>
  <sheetViews>
    <sheetView showGridLines="0" workbookViewId="0">
      <selection activeCell="F7" sqref="F7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126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157</v>
      </c>
      <c r="C5" s="467"/>
      <c r="D5" s="465" t="str">
        <f>B5</f>
        <v>jan-junho</v>
      </c>
      <c r="E5" s="467"/>
      <c r="F5" s="177" t="s">
        <v>124</v>
      </c>
      <c r="H5" s="468" t="str">
        <f>B5</f>
        <v>jan-junho</v>
      </c>
      <c r="I5" s="467"/>
      <c r="J5" s="465" t="str">
        <f>B5</f>
        <v>jan-junho</v>
      </c>
      <c r="K5" s="466"/>
      <c r="L5" s="177" t="str">
        <f>F5</f>
        <v>2021/2020</v>
      </c>
      <c r="N5" s="468" t="str">
        <f>B5</f>
        <v>jan-junho</v>
      </c>
      <c r="O5" s="466"/>
      <c r="P5" s="177" t="str">
        <f>L5</f>
        <v>2021/2020</v>
      </c>
    </row>
    <row r="6" spans="1:16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165</v>
      </c>
      <c r="B7" s="46">
        <v>32877.060000000005</v>
      </c>
      <c r="C7" s="195">
        <v>38911.840000000004</v>
      </c>
      <c r="D7" s="345">
        <f>B7/$B$33</f>
        <v>0.21153523457546322</v>
      </c>
      <c r="E7" s="344">
        <f>C7/$C$33</f>
        <v>0.20786542453316773</v>
      </c>
      <c r="F7" s="67">
        <f>(C7-B7)/B7</f>
        <v>0.18355595056248941</v>
      </c>
      <c r="H7" s="46">
        <v>8921.8299999999981</v>
      </c>
      <c r="I7" s="195">
        <v>10125.709000000001</v>
      </c>
      <c r="J7" s="345">
        <f>H7/$H$33</f>
        <v>0.24368598989719037</v>
      </c>
      <c r="K7" s="344">
        <f>I7/$I$33</f>
        <v>0.23231355550008981</v>
      </c>
      <c r="L7" s="67">
        <f t="shared" ref="L7:L33" si="0">(I7-H7)/H7</f>
        <v>0.13493633032685032</v>
      </c>
      <c r="N7" s="40">
        <f t="shared" ref="N7:O33" si="1">(H7/B7)*10</f>
        <v>2.7136945943463302</v>
      </c>
      <c r="O7" s="200">
        <f t="shared" si="1"/>
        <v>2.6022179881496221</v>
      </c>
      <c r="P7" s="76">
        <f>(O7-N7)/N7</f>
        <v>-4.1079274885595721E-2</v>
      </c>
    </row>
    <row r="8" spans="1:16" ht="20.100000000000001" customHeight="1" x14ac:dyDescent="0.25">
      <c r="A8" s="14" t="s">
        <v>168</v>
      </c>
      <c r="B8" s="25">
        <v>38661.409999999996</v>
      </c>
      <c r="C8" s="188">
        <v>45877.909999999996</v>
      </c>
      <c r="D8" s="345">
        <f t="shared" ref="D8:D32" si="2">B8/$B$33</f>
        <v>0.24875248679073364</v>
      </c>
      <c r="E8" s="295">
        <f t="shared" ref="E8:E32" si="3">C8/$C$33</f>
        <v>0.24507787960796662</v>
      </c>
      <c r="F8" s="67">
        <f t="shared" ref="F8:F33" si="4">(C8-B8)/B8</f>
        <v>0.18665899665842506</v>
      </c>
      <c r="H8" s="25">
        <v>7472.5919999999996</v>
      </c>
      <c r="I8" s="188">
        <v>8746.0690000000013</v>
      </c>
      <c r="J8" s="345">
        <f t="shared" ref="J8:J32" si="5">H8/$H$33</f>
        <v>0.20410229500201482</v>
      </c>
      <c r="K8" s="295">
        <f t="shared" ref="K8:K32" si="6">I8/$I$33</f>
        <v>0.20066055483513451</v>
      </c>
      <c r="L8" s="67">
        <f t="shared" si="0"/>
        <v>0.17041971514034243</v>
      </c>
      <c r="N8" s="40">
        <f t="shared" si="1"/>
        <v>1.9328296614117282</v>
      </c>
      <c r="O8" s="201">
        <f t="shared" si="1"/>
        <v>1.9063791266864603</v>
      </c>
      <c r="P8" s="67">
        <f t="shared" ref="P8:P70" si="7">(O8-N8)/N8</f>
        <v>-1.3684876248199028E-2</v>
      </c>
    </row>
    <row r="9" spans="1:16" ht="20.100000000000001" customHeight="1" x14ac:dyDescent="0.25">
      <c r="A9" s="14" t="s">
        <v>174</v>
      </c>
      <c r="B9" s="25">
        <v>8624.1700000000019</v>
      </c>
      <c r="C9" s="188">
        <v>15967.380000000001</v>
      </c>
      <c r="D9" s="345">
        <f t="shared" si="2"/>
        <v>5.5489019515999084E-2</v>
      </c>
      <c r="E9" s="295">
        <f t="shared" si="3"/>
        <v>8.5297077249043271E-2</v>
      </c>
      <c r="F9" s="67">
        <f t="shared" si="4"/>
        <v>0.85146860509475086</v>
      </c>
      <c r="H9" s="25">
        <v>1744.9380000000001</v>
      </c>
      <c r="I9" s="188">
        <v>3391.442</v>
      </c>
      <c r="J9" s="345">
        <f t="shared" si="5"/>
        <v>4.7660283130167659E-2</v>
      </c>
      <c r="K9" s="295">
        <f t="shared" si="6"/>
        <v>7.7809657505695198E-2</v>
      </c>
      <c r="L9" s="67">
        <f t="shared" si="0"/>
        <v>0.9435888266517205</v>
      </c>
      <c r="N9" s="40">
        <f t="shared" si="1"/>
        <v>2.0233112287907122</v>
      </c>
      <c r="O9" s="201">
        <f t="shared" si="1"/>
        <v>2.1239815173184331</v>
      </c>
      <c r="P9" s="67">
        <f t="shared" si="7"/>
        <v>4.9755216644494796E-2</v>
      </c>
    </row>
    <row r="10" spans="1:16" ht="20.100000000000001" customHeight="1" x14ac:dyDescent="0.25">
      <c r="A10" s="14" t="s">
        <v>167</v>
      </c>
      <c r="B10" s="25">
        <v>9570.33</v>
      </c>
      <c r="C10" s="188">
        <v>13005.420000000002</v>
      </c>
      <c r="D10" s="345">
        <f t="shared" si="2"/>
        <v>6.1576734705432679E-2</v>
      </c>
      <c r="E10" s="295">
        <f t="shared" si="3"/>
        <v>6.9474410604385459E-2</v>
      </c>
      <c r="F10" s="67">
        <f t="shared" si="4"/>
        <v>0.35893119672989354</v>
      </c>
      <c r="H10" s="25">
        <v>2075.3519999999999</v>
      </c>
      <c r="I10" s="188">
        <v>2925.5889999999999</v>
      </c>
      <c r="J10" s="345">
        <f t="shared" si="5"/>
        <v>5.6685030594072511E-2</v>
      </c>
      <c r="K10" s="295">
        <f t="shared" si="6"/>
        <v>6.7121619090767096E-2</v>
      </c>
      <c r="L10" s="67">
        <f t="shared" si="0"/>
        <v>0.40968327300621782</v>
      </c>
      <c r="N10" s="40">
        <f t="shared" si="1"/>
        <v>2.1685271040810501</v>
      </c>
      <c r="O10" s="201">
        <f t="shared" si="1"/>
        <v>2.2495152021234222</v>
      </c>
      <c r="P10" s="67">
        <f t="shared" si="7"/>
        <v>3.7347053624534762E-2</v>
      </c>
    </row>
    <row r="11" spans="1:16" ht="20.100000000000001" customHeight="1" x14ac:dyDescent="0.25">
      <c r="A11" s="14" t="s">
        <v>164</v>
      </c>
      <c r="B11" s="25">
        <v>13105.5</v>
      </c>
      <c r="C11" s="188">
        <v>12643.4</v>
      </c>
      <c r="D11" s="345">
        <f t="shared" si="2"/>
        <v>8.4322473382009613E-2</v>
      </c>
      <c r="E11" s="295">
        <f t="shared" si="3"/>
        <v>6.7540514880371952E-2</v>
      </c>
      <c r="F11" s="67">
        <f t="shared" si="4"/>
        <v>-3.5260005341268962E-2</v>
      </c>
      <c r="H11" s="25">
        <v>2983.3759999999997</v>
      </c>
      <c r="I11" s="188">
        <v>2875.3399999999997</v>
      </c>
      <c r="J11" s="345">
        <f t="shared" si="5"/>
        <v>8.1486302002562294E-2</v>
      </c>
      <c r="K11" s="295">
        <f t="shared" si="6"/>
        <v>6.5968759192233162E-2</v>
      </c>
      <c r="L11" s="67">
        <f t="shared" si="0"/>
        <v>-3.6212666455719987E-2</v>
      </c>
      <c r="N11" s="40">
        <f t="shared" si="1"/>
        <v>2.2764305062759909</v>
      </c>
      <c r="O11" s="201">
        <f t="shared" si="1"/>
        <v>2.2741825774712496</v>
      </c>
      <c r="P11" s="67">
        <f t="shared" si="7"/>
        <v>-9.8747965226428608E-4</v>
      </c>
    </row>
    <row r="12" spans="1:16" ht="20.100000000000001" customHeight="1" x14ac:dyDescent="0.25">
      <c r="A12" s="14" t="s">
        <v>169</v>
      </c>
      <c r="B12" s="25">
        <v>7963.9900000000016</v>
      </c>
      <c r="C12" s="188">
        <v>9206.99</v>
      </c>
      <c r="D12" s="345">
        <f t="shared" si="2"/>
        <v>5.1241336445735822E-2</v>
      </c>
      <c r="E12" s="295">
        <f t="shared" si="3"/>
        <v>4.9183356146166042E-2</v>
      </c>
      <c r="F12" s="67">
        <f t="shared" si="4"/>
        <v>0.15607754404513288</v>
      </c>
      <c r="H12" s="25">
        <v>2392.998</v>
      </c>
      <c r="I12" s="188">
        <v>2844.558</v>
      </c>
      <c r="J12" s="345">
        <f t="shared" si="5"/>
        <v>6.53610398821763E-2</v>
      </c>
      <c r="K12" s="295">
        <f t="shared" si="6"/>
        <v>6.5262529547928383E-2</v>
      </c>
      <c r="L12" s="67">
        <f t="shared" si="0"/>
        <v>0.18870053380738303</v>
      </c>
      <c r="N12" s="40">
        <f t="shared" si="1"/>
        <v>3.0047727332656118</v>
      </c>
      <c r="O12" s="201">
        <f t="shared" si="1"/>
        <v>3.0895634729699935</v>
      </c>
      <c r="P12" s="67">
        <f t="shared" si="7"/>
        <v>2.8218686480235192E-2</v>
      </c>
    </row>
    <row r="13" spans="1:16" ht="20.100000000000001" customHeight="1" x14ac:dyDescent="0.25">
      <c r="A13" s="14" t="s">
        <v>166</v>
      </c>
      <c r="B13" s="25">
        <v>9173.01</v>
      </c>
      <c r="C13" s="188">
        <v>7874.3899999999994</v>
      </c>
      <c r="D13" s="345">
        <f t="shared" si="2"/>
        <v>5.9020326699317692E-2</v>
      </c>
      <c r="E13" s="295">
        <f t="shared" si="3"/>
        <v>4.2064662588295242E-2</v>
      </c>
      <c r="F13" s="67">
        <f t="shared" si="4"/>
        <v>-0.14156967015189134</v>
      </c>
      <c r="H13" s="25">
        <v>1950.2369999999999</v>
      </c>
      <c r="I13" s="188">
        <v>1836.28</v>
      </c>
      <c r="J13" s="345">
        <f t="shared" si="5"/>
        <v>5.3267707844593198E-2</v>
      </c>
      <c r="K13" s="295">
        <f t="shared" si="6"/>
        <v>4.2129665754141746E-2</v>
      </c>
      <c r="L13" s="67">
        <f t="shared" si="0"/>
        <v>-5.8432385397261914E-2</v>
      </c>
      <c r="N13" s="40">
        <f t="shared" si="1"/>
        <v>2.1260600391801598</v>
      </c>
      <c r="O13" s="201">
        <f t="shared" si="1"/>
        <v>2.3319647617148758</v>
      </c>
      <c r="P13" s="67">
        <f t="shared" si="7"/>
        <v>9.6848028155458787E-2</v>
      </c>
    </row>
    <row r="14" spans="1:16" ht="20.100000000000001" customHeight="1" x14ac:dyDescent="0.25">
      <c r="A14" s="14" t="s">
        <v>172</v>
      </c>
      <c r="B14" s="25">
        <v>5300.04</v>
      </c>
      <c r="C14" s="188">
        <v>5097.0099999999993</v>
      </c>
      <c r="D14" s="345">
        <f t="shared" si="2"/>
        <v>3.4101139355506176E-2</v>
      </c>
      <c r="E14" s="295">
        <f t="shared" si="3"/>
        <v>2.7228014596580398E-2</v>
      </c>
      <c r="F14" s="67">
        <f t="shared" si="4"/>
        <v>-3.8307258058429869E-2</v>
      </c>
      <c r="H14" s="25">
        <v>1410.3489999999999</v>
      </c>
      <c r="I14" s="188">
        <v>1423.3609999999999</v>
      </c>
      <c r="J14" s="345">
        <f t="shared" si="5"/>
        <v>3.8521501997405533E-2</v>
      </c>
      <c r="K14" s="295">
        <f t="shared" si="6"/>
        <v>3.2656089037336869E-2</v>
      </c>
      <c r="L14" s="67">
        <f t="shared" si="0"/>
        <v>9.2260851746624028E-3</v>
      </c>
      <c r="N14" s="40">
        <f t="shared" si="1"/>
        <v>2.6610157659187479</v>
      </c>
      <c r="O14" s="201">
        <f t="shared" si="1"/>
        <v>2.7925411172432471</v>
      </c>
      <c r="P14" s="67">
        <f t="shared" si="7"/>
        <v>4.9426746360928996E-2</v>
      </c>
    </row>
    <row r="15" spans="1:16" ht="20.100000000000001" customHeight="1" x14ac:dyDescent="0.25">
      <c r="A15" s="14" t="s">
        <v>173</v>
      </c>
      <c r="B15" s="25">
        <v>3481.2000000000003</v>
      </c>
      <c r="C15" s="188">
        <v>3436.0100000000007</v>
      </c>
      <c r="D15" s="345">
        <f t="shared" si="2"/>
        <v>2.2398488751856235E-2</v>
      </c>
      <c r="E15" s="295">
        <f t="shared" si="3"/>
        <v>1.8355021950907737E-2</v>
      </c>
      <c r="F15" s="67">
        <f t="shared" si="4"/>
        <v>-1.2981155923244742E-2</v>
      </c>
      <c r="H15" s="25">
        <v>1028.7850000000003</v>
      </c>
      <c r="I15" s="188">
        <v>1041.7069999999999</v>
      </c>
      <c r="J15" s="345">
        <f t="shared" si="5"/>
        <v>2.8099671380914133E-2</v>
      </c>
      <c r="K15" s="295">
        <f t="shared" si="6"/>
        <v>2.3899823405880219E-2</v>
      </c>
      <c r="L15" s="67">
        <f t="shared" si="0"/>
        <v>1.256044751818851E-2</v>
      </c>
      <c r="N15" s="40">
        <f t="shared" si="1"/>
        <v>2.9552596805699189</v>
      </c>
      <c r="O15" s="201">
        <f t="shared" si="1"/>
        <v>3.0317344827285124</v>
      </c>
      <c r="P15" s="67">
        <f t="shared" si="7"/>
        <v>2.5877523610326313E-2</v>
      </c>
    </row>
    <row r="16" spans="1:16" ht="20.100000000000001" customHeight="1" x14ac:dyDescent="0.25">
      <c r="A16" s="14" t="s">
        <v>184</v>
      </c>
      <c r="B16" s="25">
        <v>2517.21</v>
      </c>
      <c r="C16" s="188">
        <v>3414.55</v>
      </c>
      <c r="D16" s="345">
        <f t="shared" si="2"/>
        <v>1.6196053048104109E-2</v>
      </c>
      <c r="E16" s="295">
        <f t="shared" si="3"/>
        <v>1.8240383526960634E-2</v>
      </c>
      <c r="F16" s="67">
        <f t="shared" si="4"/>
        <v>0.35648197806301424</v>
      </c>
      <c r="H16" s="25">
        <v>638.26</v>
      </c>
      <c r="I16" s="188">
        <v>881.14799999999991</v>
      </c>
      <c r="J16" s="345">
        <f t="shared" si="5"/>
        <v>1.7433084906547287E-2</v>
      </c>
      <c r="K16" s="295">
        <f t="shared" si="6"/>
        <v>2.0216127562207555E-2</v>
      </c>
      <c r="L16" s="67">
        <f t="shared" si="0"/>
        <v>0.38054711246200595</v>
      </c>
      <c r="N16" s="40">
        <f t="shared" si="1"/>
        <v>2.5355850326353386</v>
      </c>
      <c r="O16" s="201">
        <f t="shared" si="1"/>
        <v>2.5805684497225108</v>
      </c>
      <c r="P16" s="67">
        <f t="shared" si="7"/>
        <v>1.7740843437784058E-2</v>
      </c>
    </row>
    <row r="17" spans="1:16" ht="20.100000000000001" customHeight="1" x14ac:dyDescent="0.25">
      <c r="A17" s="14" t="s">
        <v>176</v>
      </c>
      <c r="B17" s="25">
        <v>2211.6099999999997</v>
      </c>
      <c r="C17" s="188">
        <v>3346.0800000000008</v>
      </c>
      <c r="D17" s="345">
        <f t="shared" si="2"/>
        <v>1.4229783324282649E-2</v>
      </c>
      <c r="E17" s="295">
        <f t="shared" si="3"/>
        <v>1.7874619645895491E-2</v>
      </c>
      <c r="F17" s="67">
        <f t="shared" si="4"/>
        <v>0.51296114595249676</v>
      </c>
      <c r="H17" s="25">
        <v>554.90600000000006</v>
      </c>
      <c r="I17" s="188">
        <v>812.52199999999993</v>
      </c>
      <c r="J17" s="345">
        <f t="shared" si="5"/>
        <v>1.5156399293630385E-2</v>
      </c>
      <c r="K17" s="295">
        <f t="shared" si="6"/>
        <v>1.8641645216354127E-2</v>
      </c>
      <c r="L17" s="67">
        <f t="shared" si="0"/>
        <v>0.46425160297419715</v>
      </c>
      <c r="N17" s="40">
        <f t="shared" si="1"/>
        <v>2.5090590113085041</v>
      </c>
      <c r="O17" s="201">
        <f t="shared" si="1"/>
        <v>2.4282802562999084</v>
      </c>
      <c r="P17" s="67">
        <f t="shared" si="7"/>
        <v>-3.2194840633289284E-2</v>
      </c>
    </row>
    <row r="18" spans="1:16" ht="20.100000000000001" customHeight="1" x14ac:dyDescent="0.25">
      <c r="A18" s="14" t="s">
        <v>171</v>
      </c>
      <c r="B18" s="25">
        <v>4164.3500000000004</v>
      </c>
      <c r="C18" s="188">
        <v>3326.21</v>
      </c>
      <c r="D18" s="345">
        <f t="shared" si="2"/>
        <v>2.6793963757839972E-2</v>
      </c>
      <c r="E18" s="295">
        <f t="shared" si="3"/>
        <v>1.776847493555863E-2</v>
      </c>
      <c r="F18" s="67">
        <f t="shared" si="4"/>
        <v>-0.20126550362001278</v>
      </c>
      <c r="H18" s="25">
        <v>856.65400000000011</v>
      </c>
      <c r="I18" s="188">
        <v>750.15500000000009</v>
      </c>
      <c r="J18" s="345">
        <f t="shared" si="5"/>
        <v>2.3398179296107165E-2</v>
      </c>
      <c r="K18" s="295">
        <f t="shared" si="6"/>
        <v>1.7210762745223061E-2</v>
      </c>
      <c r="L18" s="67">
        <f t="shared" si="0"/>
        <v>-0.12431973702334899</v>
      </c>
      <c r="N18" s="40">
        <f t="shared" si="1"/>
        <v>2.0571133550253942</v>
      </c>
      <c r="O18" s="201">
        <f t="shared" si="1"/>
        <v>2.2552845430685378</v>
      </c>
      <c r="P18" s="67">
        <f t="shared" si="7"/>
        <v>9.6334597973915373E-2</v>
      </c>
    </row>
    <row r="19" spans="1:16" ht="20.100000000000001" customHeight="1" x14ac:dyDescent="0.25">
      <c r="A19" s="14" t="s">
        <v>182</v>
      </c>
      <c r="B19" s="25">
        <v>2168.9399999999996</v>
      </c>
      <c r="C19" s="188">
        <v>2992.05</v>
      </c>
      <c r="D19" s="345">
        <f t="shared" si="2"/>
        <v>1.3955239053616869E-2</v>
      </c>
      <c r="E19" s="295">
        <f t="shared" si="3"/>
        <v>1.5983406168263041E-2</v>
      </c>
      <c r="F19" s="67">
        <f t="shared" si="4"/>
        <v>0.37949874132064543</v>
      </c>
      <c r="H19" s="25">
        <v>438.23099999999999</v>
      </c>
      <c r="I19" s="188">
        <v>656.76400000000012</v>
      </c>
      <c r="J19" s="345">
        <f t="shared" si="5"/>
        <v>1.196960209269126E-2</v>
      </c>
      <c r="K19" s="295">
        <f t="shared" si="6"/>
        <v>1.5068098437794429E-2</v>
      </c>
      <c r="L19" s="67">
        <f t="shared" si="0"/>
        <v>0.49867079234467698</v>
      </c>
      <c r="N19" s="40">
        <f t="shared" si="1"/>
        <v>2.0204846607098399</v>
      </c>
      <c r="O19" s="201">
        <f t="shared" si="1"/>
        <v>2.1950301632659883</v>
      </c>
      <c r="P19" s="67">
        <f t="shared" si="7"/>
        <v>8.6387937483686131E-2</v>
      </c>
    </row>
    <row r="20" spans="1:16" ht="20.100000000000001" customHeight="1" x14ac:dyDescent="0.25">
      <c r="A20" s="14" t="s">
        <v>190</v>
      </c>
      <c r="B20" s="25">
        <v>718.56</v>
      </c>
      <c r="C20" s="188">
        <v>3985.2699999999995</v>
      </c>
      <c r="D20" s="345">
        <f t="shared" si="2"/>
        <v>4.6233075024514E-3</v>
      </c>
      <c r="E20" s="295">
        <f t="shared" si="3"/>
        <v>2.1289145936797055E-2</v>
      </c>
      <c r="F20" s="67">
        <f t="shared" si="4"/>
        <v>4.5461896014250724</v>
      </c>
      <c r="H20" s="25">
        <v>185.267</v>
      </c>
      <c r="I20" s="188">
        <v>614.20299999999997</v>
      </c>
      <c r="J20" s="345">
        <f t="shared" si="5"/>
        <v>5.0602816115396477E-3</v>
      </c>
      <c r="K20" s="295">
        <f t="shared" si="6"/>
        <v>1.409162387827081E-2</v>
      </c>
      <c r="L20" s="67">
        <f t="shared" si="0"/>
        <v>2.3152315307097324</v>
      </c>
      <c r="N20" s="40">
        <f t="shared" si="1"/>
        <v>2.5783093965709196</v>
      </c>
      <c r="O20" s="201">
        <f t="shared" si="1"/>
        <v>1.541182906051535</v>
      </c>
      <c r="P20" s="67">
        <f t="shared" si="7"/>
        <v>-0.40225059564175436</v>
      </c>
    </row>
    <row r="21" spans="1:16" ht="20.100000000000001" customHeight="1" x14ac:dyDescent="0.25">
      <c r="A21" s="14" t="s">
        <v>179</v>
      </c>
      <c r="B21" s="25">
        <v>1058.6999999999998</v>
      </c>
      <c r="C21" s="188">
        <v>1230.52</v>
      </c>
      <c r="D21" s="345">
        <f t="shared" si="2"/>
        <v>6.8118120307911608E-3</v>
      </c>
      <c r="E21" s="295">
        <f t="shared" si="3"/>
        <v>6.573386460176479E-3</v>
      </c>
      <c r="F21" s="67">
        <f t="shared" si="4"/>
        <v>0.16229337867195637</v>
      </c>
      <c r="H21" s="25">
        <v>474.65100000000001</v>
      </c>
      <c r="I21" s="188">
        <v>429.01900000000001</v>
      </c>
      <c r="J21" s="345">
        <f t="shared" si="5"/>
        <v>1.2964358073477228E-2</v>
      </c>
      <c r="K21" s="295">
        <f t="shared" si="6"/>
        <v>9.8429580849195859E-3</v>
      </c>
      <c r="L21" s="67">
        <f t="shared" si="0"/>
        <v>-9.6138004554925632E-2</v>
      </c>
      <c r="N21" s="40">
        <f t="shared" si="1"/>
        <v>4.4833380561065468</v>
      </c>
      <c r="O21" s="201">
        <f t="shared" si="1"/>
        <v>3.4864853882911291</v>
      </c>
      <c r="P21" s="67">
        <f t="shared" si="7"/>
        <v>-0.22234608573798065</v>
      </c>
    </row>
    <row r="22" spans="1:16" ht="20.100000000000001" customHeight="1" x14ac:dyDescent="0.25">
      <c r="A22" s="14" t="s">
        <v>170</v>
      </c>
      <c r="B22" s="25">
        <v>1288.06</v>
      </c>
      <c r="C22" s="188">
        <v>1239.79</v>
      </c>
      <c r="D22" s="345">
        <f t="shared" si="2"/>
        <v>8.2875437842456438E-3</v>
      </c>
      <c r="E22" s="295">
        <f t="shared" si="3"/>
        <v>6.6229064131116903E-3</v>
      </c>
      <c r="F22" s="67">
        <f t="shared" si="4"/>
        <v>-3.747496234647453E-2</v>
      </c>
      <c r="H22" s="25">
        <v>356.11799999999999</v>
      </c>
      <c r="I22" s="188">
        <v>377.52499999999998</v>
      </c>
      <c r="J22" s="345">
        <f t="shared" si="5"/>
        <v>9.7268124757149219E-3</v>
      </c>
      <c r="K22" s="295">
        <f t="shared" si="6"/>
        <v>8.6615342234476009E-3</v>
      </c>
      <c r="L22" s="67">
        <f t="shared" ref="L22" si="8">(I22-H22)/H22</f>
        <v>6.0112097675489536E-2</v>
      </c>
      <c r="N22" s="40">
        <f t="shared" ref="N22" si="9">(H22/B22)*10</f>
        <v>2.7647625110631493</v>
      </c>
      <c r="O22" s="201">
        <f t="shared" ref="O22" si="10">(I22/C22)*10</f>
        <v>3.0450721493156099</v>
      </c>
      <c r="P22" s="67">
        <f t="shared" ref="P22" si="11">(O22-N22)/N22</f>
        <v>0.10138651588728016</v>
      </c>
    </row>
    <row r="23" spans="1:16" ht="20.100000000000001" customHeight="1" x14ac:dyDescent="0.25">
      <c r="A23" s="14" t="s">
        <v>181</v>
      </c>
      <c r="B23" s="25">
        <v>1495.8</v>
      </c>
      <c r="C23" s="188">
        <v>1388.5300000000002</v>
      </c>
      <c r="D23" s="345">
        <f t="shared" si="2"/>
        <v>9.6241696756941709E-3</v>
      </c>
      <c r="E23" s="295">
        <f t="shared" si="3"/>
        <v>7.4174692825381529E-3</v>
      </c>
      <c r="F23" s="67">
        <f t="shared" si="4"/>
        <v>-7.1714132905468478E-2</v>
      </c>
      <c r="H23" s="25">
        <v>391.81199999999995</v>
      </c>
      <c r="I23" s="188">
        <v>370.05599999999998</v>
      </c>
      <c r="J23" s="345">
        <f t="shared" si="5"/>
        <v>1.0701738889173855E-2</v>
      </c>
      <c r="K23" s="295">
        <f t="shared" si="6"/>
        <v>8.4901733887613427E-3</v>
      </c>
      <c r="L23" s="67">
        <f t="shared" si="0"/>
        <v>-5.5526630118526168E-2</v>
      </c>
      <c r="N23" s="40">
        <f t="shared" si="1"/>
        <v>2.6194143602085838</v>
      </c>
      <c r="O23" s="201">
        <f t="shared" si="1"/>
        <v>2.6650918597365552</v>
      </c>
      <c r="P23" s="67">
        <f t="shared" si="7"/>
        <v>1.7438057995655985E-2</v>
      </c>
    </row>
    <row r="24" spans="1:16" ht="20.100000000000001" customHeight="1" x14ac:dyDescent="0.25">
      <c r="A24" s="14" t="s">
        <v>201</v>
      </c>
      <c r="B24" s="25">
        <v>1574.82</v>
      </c>
      <c r="C24" s="188">
        <v>1635.36</v>
      </c>
      <c r="D24" s="345">
        <f t="shared" si="2"/>
        <v>1.0132594523784393E-2</v>
      </c>
      <c r="E24" s="295">
        <f t="shared" si="3"/>
        <v>8.7360248362596347E-3</v>
      </c>
      <c r="F24" s="67">
        <f t="shared" si="4"/>
        <v>3.8442488665371262E-2</v>
      </c>
      <c r="H24" s="25">
        <v>336.02500000000003</v>
      </c>
      <c r="I24" s="188">
        <v>323.84099999999995</v>
      </c>
      <c r="J24" s="345">
        <f t="shared" si="5"/>
        <v>9.1780032521582931E-3</v>
      </c>
      <c r="K24" s="295">
        <f t="shared" si="6"/>
        <v>7.4298653187351684E-3</v>
      </c>
      <c r="L24" s="67">
        <f t="shared" si="0"/>
        <v>-3.6259206904248435E-2</v>
      </c>
      <c r="N24" s="40">
        <f t="shared" si="1"/>
        <v>2.1337359190256668</v>
      </c>
      <c r="O24" s="201">
        <f t="shared" si="1"/>
        <v>1.9802428823011444</v>
      </c>
      <c r="P24" s="67">
        <f t="shared" si="7"/>
        <v>-7.1936285721155374E-2</v>
      </c>
    </row>
    <row r="25" spans="1:16" ht="20.100000000000001" customHeight="1" x14ac:dyDescent="0.25">
      <c r="A25" s="14" t="s">
        <v>175</v>
      </c>
      <c r="B25" s="25">
        <v>555.96</v>
      </c>
      <c r="C25" s="188">
        <v>1292.6099999999999</v>
      </c>
      <c r="D25" s="345">
        <f t="shared" si="2"/>
        <v>3.5771181795018936E-3</v>
      </c>
      <c r="E25" s="295">
        <f t="shared" si="3"/>
        <v>6.9050686476357301E-3</v>
      </c>
      <c r="F25" s="67">
        <f t="shared" si="4"/>
        <v>1.3250053960716595</v>
      </c>
      <c r="H25" s="25">
        <v>147.43899999999999</v>
      </c>
      <c r="I25" s="188">
        <v>296.245</v>
      </c>
      <c r="J25" s="345">
        <f t="shared" si="5"/>
        <v>4.0270682880588242E-3</v>
      </c>
      <c r="K25" s="295">
        <f t="shared" si="6"/>
        <v>6.7967318880212827E-3</v>
      </c>
      <c r="L25" s="67">
        <f t="shared" si="0"/>
        <v>1.0092716309795917</v>
      </c>
      <c r="N25" s="40">
        <f t="shared" si="1"/>
        <v>2.6519713648463918</v>
      </c>
      <c r="O25" s="201">
        <f t="shared" si="1"/>
        <v>2.2918358979119766</v>
      </c>
      <c r="P25" s="67">
        <f t="shared" si="7"/>
        <v>-0.13579915368176498</v>
      </c>
    </row>
    <row r="26" spans="1:16" ht="20.100000000000001" customHeight="1" x14ac:dyDescent="0.25">
      <c r="A26" s="14" t="s">
        <v>180</v>
      </c>
      <c r="B26" s="25">
        <v>771.21999999999991</v>
      </c>
      <c r="C26" s="188">
        <v>953.58999999999992</v>
      </c>
      <c r="D26" s="345">
        <f t="shared" si="2"/>
        <v>4.962128718604665E-3</v>
      </c>
      <c r="E26" s="295">
        <f t="shared" si="3"/>
        <v>5.0940379632673088E-3</v>
      </c>
      <c r="F26" s="67">
        <f t="shared" si="4"/>
        <v>0.23646948989912089</v>
      </c>
      <c r="H26" s="25">
        <v>191.85999999999999</v>
      </c>
      <c r="I26" s="188">
        <v>253.68299999999999</v>
      </c>
      <c r="J26" s="345">
        <f t="shared" si="5"/>
        <v>5.2403592112464543E-3</v>
      </c>
      <c r="K26" s="295">
        <f t="shared" si="6"/>
        <v>5.8202343855555472E-3</v>
      </c>
      <c r="L26" s="67">
        <f t="shared" si="0"/>
        <v>0.32222975086000216</v>
      </c>
      <c r="N26" s="40">
        <f t="shared" si="1"/>
        <v>2.487746687067244</v>
      </c>
      <c r="O26" s="201">
        <f t="shared" si="1"/>
        <v>2.660294256441448</v>
      </c>
      <c r="P26" s="67">
        <f t="shared" si="7"/>
        <v>6.9358978657757545E-2</v>
      </c>
    </row>
    <row r="27" spans="1:16" ht="20.100000000000001" customHeight="1" x14ac:dyDescent="0.25">
      <c r="A27" s="14" t="s">
        <v>206</v>
      </c>
      <c r="B27" s="25">
        <v>991.09999999999991</v>
      </c>
      <c r="C27" s="188">
        <v>1118.43</v>
      </c>
      <c r="D27" s="345">
        <f t="shared" si="2"/>
        <v>6.376864932197147E-3</v>
      </c>
      <c r="E27" s="295">
        <f t="shared" si="3"/>
        <v>5.9746063604453241E-3</v>
      </c>
      <c r="F27" s="67">
        <f t="shared" si="4"/>
        <v>0.12847341337907392</v>
      </c>
      <c r="H27" s="25">
        <v>230.35200000000003</v>
      </c>
      <c r="I27" s="188">
        <v>247.23599999999999</v>
      </c>
      <c r="J27" s="345">
        <f t="shared" si="5"/>
        <v>6.2917086679299674E-3</v>
      </c>
      <c r="K27" s="295">
        <f t="shared" si="6"/>
        <v>5.6723212377148297E-3</v>
      </c>
      <c r="L27" s="67">
        <f t="shared" si="0"/>
        <v>7.3296520108355717E-2</v>
      </c>
      <c r="N27" s="40">
        <f t="shared" si="1"/>
        <v>2.3242054283119771</v>
      </c>
      <c r="O27" s="201">
        <f t="shared" si="1"/>
        <v>2.2105630213781819</v>
      </c>
      <c r="P27" s="67">
        <f t="shared" si="7"/>
        <v>-4.8895164579462878E-2</v>
      </c>
    </row>
    <row r="28" spans="1:16" ht="20.100000000000001" customHeight="1" x14ac:dyDescent="0.25">
      <c r="A28" s="14" t="s">
        <v>178</v>
      </c>
      <c r="B28" s="25">
        <v>1090.3499999999997</v>
      </c>
      <c r="C28" s="188">
        <v>925.9</v>
      </c>
      <c r="D28" s="345">
        <f t="shared" si="2"/>
        <v>7.0154522034317005E-3</v>
      </c>
      <c r="E28" s="295">
        <f t="shared" si="3"/>
        <v>4.9461191394511283E-3</v>
      </c>
      <c r="F28" s="67">
        <f t="shared" si="4"/>
        <v>-0.15082313018755422</v>
      </c>
      <c r="H28" s="25">
        <v>268.84299999999996</v>
      </c>
      <c r="I28" s="188">
        <v>222.75</v>
      </c>
      <c r="J28" s="345">
        <f t="shared" si="5"/>
        <v>7.3430308111598584E-3</v>
      </c>
      <c r="K28" s="295">
        <f t="shared" si="6"/>
        <v>5.1105403569908043E-3</v>
      </c>
      <c r="L28" s="67">
        <f t="shared" si="0"/>
        <v>-0.17144950770524048</v>
      </c>
      <c r="N28" s="40">
        <f t="shared" si="1"/>
        <v>2.4656578162975196</v>
      </c>
      <c r="O28" s="201">
        <f t="shared" si="1"/>
        <v>2.4057673614861215</v>
      </c>
      <c r="P28" s="67">
        <f t="shared" si="7"/>
        <v>-2.4289848500280053E-2</v>
      </c>
    </row>
    <row r="29" spans="1:16" ht="20.100000000000001" customHeight="1" x14ac:dyDescent="0.25">
      <c r="A29" s="14" t="s">
        <v>188</v>
      </c>
      <c r="B29" s="25">
        <v>1232.3499999999999</v>
      </c>
      <c r="C29" s="188">
        <v>926.55</v>
      </c>
      <c r="D29" s="345">
        <f t="shared" si="2"/>
        <v>7.9290984756262284E-3</v>
      </c>
      <c r="E29" s="295">
        <f t="shared" si="3"/>
        <v>4.9495914123106628E-3</v>
      </c>
      <c r="F29" s="67">
        <f>(C29-B29)/B29</f>
        <v>-0.24814379031930861</v>
      </c>
      <c r="H29" s="25">
        <v>276.46599999999995</v>
      </c>
      <c r="I29" s="188">
        <v>204.68799999999999</v>
      </c>
      <c r="J29" s="345">
        <f t="shared" si="5"/>
        <v>7.5512412680937254E-3</v>
      </c>
      <c r="K29" s="295">
        <f t="shared" si="6"/>
        <v>4.6961449364387592E-3</v>
      </c>
      <c r="L29" s="67">
        <f t="shared" si="0"/>
        <v>-0.25962686189260153</v>
      </c>
      <c r="N29" s="40">
        <f t="shared" si="1"/>
        <v>2.2434048768612809</v>
      </c>
      <c r="O29" s="201">
        <f t="shared" si="1"/>
        <v>2.2091414386703363</v>
      </c>
      <c r="P29" s="67">
        <f>(O29-N29)/N29</f>
        <v>-1.5272962337000049E-2</v>
      </c>
    </row>
    <row r="30" spans="1:16" ht="20.100000000000001" customHeight="1" x14ac:dyDescent="0.25">
      <c r="A30" s="14" t="s">
        <v>177</v>
      </c>
      <c r="B30" s="25">
        <v>353.04</v>
      </c>
      <c r="C30" s="188">
        <v>835.72</v>
      </c>
      <c r="D30" s="345">
        <f t="shared" si="2"/>
        <v>2.2715047882785606E-3</v>
      </c>
      <c r="E30" s="295">
        <f t="shared" si="3"/>
        <v>4.4643813448775214E-3</v>
      </c>
      <c r="F30" s="67">
        <f t="shared" si="4"/>
        <v>1.3672105143893043</v>
      </c>
      <c r="H30" s="25">
        <v>70.784999999999997</v>
      </c>
      <c r="I30" s="188">
        <v>169.315</v>
      </c>
      <c r="J30" s="345">
        <f t="shared" si="5"/>
        <v>1.9333828143859079E-3</v>
      </c>
      <c r="K30" s="295">
        <f t="shared" si="6"/>
        <v>3.8845842448659842E-3</v>
      </c>
      <c r="L30" s="67">
        <f t="shared" si="0"/>
        <v>1.3919615737797557</v>
      </c>
      <c r="N30" s="40">
        <f t="shared" si="1"/>
        <v>2.0050135961930655</v>
      </c>
      <c r="O30" s="201">
        <f t="shared" si="1"/>
        <v>2.0259776001531611</v>
      </c>
      <c r="P30" s="67">
        <f t="shared" si="7"/>
        <v>1.0455791422013336E-2</v>
      </c>
    </row>
    <row r="31" spans="1:16" ht="20.100000000000001" customHeight="1" x14ac:dyDescent="0.25">
      <c r="A31" s="14" t="s">
        <v>219</v>
      </c>
      <c r="B31" s="25">
        <v>214.2</v>
      </c>
      <c r="C31" s="188">
        <v>623.16000000000008</v>
      </c>
      <c r="D31" s="345">
        <f t="shared" si="2"/>
        <v>1.3781903627047007E-3</v>
      </c>
      <c r="E31" s="295">
        <f t="shared" si="3"/>
        <v>3.3288947002272011E-3</v>
      </c>
      <c r="F31" s="67">
        <f t="shared" si="4"/>
        <v>1.9092436974789921</v>
      </c>
      <c r="H31" s="25">
        <v>50.879999999999995</v>
      </c>
      <c r="I31" s="188">
        <v>149.75400000000002</v>
      </c>
      <c r="J31" s="345">
        <f t="shared" si="5"/>
        <v>1.3897085201095569E-3</v>
      </c>
      <c r="K31" s="295">
        <f t="shared" si="6"/>
        <v>3.4357973540776699E-3</v>
      </c>
      <c r="L31" s="67">
        <f t="shared" si="0"/>
        <v>1.9432783018867932</v>
      </c>
      <c r="N31" s="40">
        <f t="shared" si="1"/>
        <v>2.3753501400560224</v>
      </c>
      <c r="O31" s="201">
        <f t="shared" si="1"/>
        <v>2.4031388407471597</v>
      </c>
      <c r="P31" s="67">
        <f t="shared" si="7"/>
        <v>1.1698780833415096E-2</v>
      </c>
    </row>
    <row r="32" spans="1:16" ht="20.100000000000001" customHeight="1" thickBot="1" x14ac:dyDescent="0.3">
      <c r="A32" s="14" t="s">
        <v>17</v>
      </c>
      <c r="B32" s="25">
        <f>B33-SUM(B7:B31)</f>
        <v>4258.2200000000885</v>
      </c>
      <c r="C32" s="188">
        <f>C33-SUM(C7:C31)</f>
        <v>5942.5999999999767</v>
      </c>
      <c r="D32" s="345">
        <f t="shared" si="2"/>
        <v>2.7397935416790538E-2</v>
      </c>
      <c r="E32" s="295">
        <f t="shared" si="3"/>
        <v>3.1745121069340271E-2</v>
      </c>
      <c r="F32" s="67">
        <f t="shared" si="4"/>
        <v>0.3955596469886134</v>
      </c>
      <c r="H32" s="25">
        <f>H33-SUM(H7:H31)</f>
        <v>1162.9880000000194</v>
      </c>
      <c r="I32" s="188">
        <f>I33-SUM(I7:I31)</f>
        <v>1617.4299999999857</v>
      </c>
      <c r="J32" s="345">
        <f t="shared" si="5"/>
        <v>3.1765218796878943E-2</v>
      </c>
      <c r="K32" s="295">
        <f t="shared" si="6"/>
        <v>3.7108602871414424E-2</v>
      </c>
      <c r="L32" s="67">
        <f t="shared" si="0"/>
        <v>0.39075381689231425</v>
      </c>
      <c r="N32" s="40">
        <f t="shared" si="1"/>
        <v>2.7311599682496328</v>
      </c>
      <c r="O32" s="201">
        <f t="shared" si="1"/>
        <v>2.721754787466752</v>
      </c>
      <c r="P32" s="67">
        <f t="shared" si="7"/>
        <v>-3.4436579666581885E-3</v>
      </c>
    </row>
    <row r="33" spans="1:16" ht="26.25" customHeight="1" thickBot="1" x14ac:dyDescent="0.3">
      <c r="A33" s="18" t="s">
        <v>18</v>
      </c>
      <c r="B33" s="23">
        <v>155421.2000000001</v>
      </c>
      <c r="C33" s="193">
        <v>187197.2699999999</v>
      </c>
      <c r="D33" s="341">
        <f>SUM(D7:D32)</f>
        <v>0.99999999999999978</v>
      </c>
      <c r="E33" s="342">
        <f>SUM(E7:E32)</f>
        <v>1.0000000000000007</v>
      </c>
      <c r="F33" s="72">
        <f t="shared" si="4"/>
        <v>0.20445132324290241</v>
      </c>
      <c r="G33" s="2"/>
      <c r="H33" s="23">
        <v>36611.994000000013</v>
      </c>
      <c r="I33" s="193">
        <v>43586.388999999988</v>
      </c>
      <c r="J33" s="341">
        <f>SUM(J7:J32)</f>
        <v>1.0000000000000002</v>
      </c>
      <c r="K33" s="342">
        <f>SUM(K7:K32)</f>
        <v>0.99999999999999989</v>
      </c>
      <c r="L33" s="72">
        <f t="shared" si="0"/>
        <v>0.19049481434963561</v>
      </c>
      <c r="N33" s="35">
        <f t="shared" si="1"/>
        <v>2.3556628053315758</v>
      </c>
      <c r="O33" s="194">
        <f t="shared" si="1"/>
        <v>2.3283667010742204</v>
      </c>
      <c r="P33" s="72">
        <f t="shared" si="7"/>
        <v>-1.1587441205751553E-2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jan-junho</v>
      </c>
      <c r="C37" s="467"/>
      <c r="D37" s="465" t="str">
        <f>B5</f>
        <v>jan-junho</v>
      </c>
      <c r="E37" s="467"/>
      <c r="F37" s="177" t="str">
        <f>F5</f>
        <v>2021/2020</v>
      </c>
      <c r="H37" s="468" t="str">
        <f>B5</f>
        <v>jan-junho</v>
      </c>
      <c r="I37" s="467"/>
      <c r="J37" s="465" t="str">
        <f>B5</f>
        <v>jan-junho</v>
      </c>
      <c r="K37" s="466"/>
      <c r="L37" s="177" t="str">
        <f>L5</f>
        <v>2021/2020</v>
      </c>
      <c r="N37" s="468" t="str">
        <f>B5</f>
        <v>jan-junho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168</v>
      </c>
      <c r="B39" s="46">
        <v>38661.409999999996</v>
      </c>
      <c r="C39" s="195">
        <v>45877.909999999996</v>
      </c>
      <c r="D39" s="345">
        <f t="shared" ref="D39:D60" si="12">B39/$B$61</f>
        <v>0.49055145565137559</v>
      </c>
      <c r="E39" s="344">
        <f t="shared" ref="E39:E60" si="13">C39/$C$61</f>
        <v>0.47696645082639655</v>
      </c>
      <c r="F39" s="67">
        <f>(C39-B39)/B39</f>
        <v>0.18665899665842506</v>
      </c>
      <c r="H39" s="46">
        <v>7472.5919999999996</v>
      </c>
      <c r="I39" s="195">
        <v>8746.0690000000013</v>
      </c>
      <c r="J39" s="345">
        <f t="shared" ref="J39:J60" si="14">H39/$H$61</f>
        <v>0.44492397267292433</v>
      </c>
      <c r="K39" s="344">
        <f t="shared" ref="K39:K60" si="15">I39/$I$61</f>
        <v>0.43262386579961215</v>
      </c>
      <c r="L39" s="67">
        <f t="shared" ref="L39:L61" si="16">(I39-H39)/H39</f>
        <v>0.17041971514034243</v>
      </c>
      <c r="N39" s="40">
        <f t="shared" ref="N39:O61" si="17">(H39/B39)*10</f>
        <v>1.9328296614117282</v>
      </c>
      <c r="O39" s="200">
        <f t="shared" si="17"/>
        <v>1.9063791266864603</v>
      </c>
      <c r="P39" s="76">
        <f t="shared" si="7"/>
        <v>-1.3684876248199028E-2</v>
      </c>
    </row>
    <row r="40" spans="1:16" ht="20.100000000000001" customHeight="1" x14ac:dyDescent="0.25">
      <c r="A40" s="45" t="s">
        <v>174</v>
      </c>
      <c r="B40" s="25">
        <v>8624.1700000000019</v>
      </c>
      <c r="C40" s="188">
        <v>15967.380000000001</v>
      </c>
      <c r="D40" s="345">
        <f t="shared" si="12"/>
        <v>0.1094269233140986</v>
      </c>
      <c r="E40" s="295">
        <f t="shared" si="13"/>
        <v>0.16600373834807186</v>
      </c>
      <c r="F40" s="67">
        <f t="shared" ref="F40:F61" si="18">(C40-B40)/B40</f>
        <v>0.85146860509475086</v>
      </c>
      <c r="H40" s="25">
        <v>1744.9380000000001</v>
      </c>
      <c r="I40" s="188">
        <v>3391.442</v>
      </c>
      <c r="J40" s="345">
        <f t="shared" si="14"/>
        <v>0.10389497339449917</v>
      </c>
      <c r="K40" s="295">
        <f t="shared" si="15"/>
        <v>0.16775750896490388</v>
      </c>
      <c r="L40" s="67">
        <f t="shared" si="16"/>
        <v>0.9435888266517205</v>
      </c>
      <c r="N40" s="40">
        <f t="shared" si="17"/>
        <v>2.0233112287907122</v>
      </c>
      <c r="O40" s="201">
        <f t="shared" si="17"/>
        <v>2.1239815173184331</v>
      </c>
      <c r="P40" s="67">
        <f t="shared" si="7"/>
        <v>4.9755216644494796E-2</v>
      </c>
    </row>
    <row r="41" spans="1:16" ht="20.100000000000001" customHeight="1" x14ac:dyDescent="0.25">
      <c r="A41" s="45" t="s">
        <v>164</v>
      </c>
      <c r="B41" s="25">
        <v>13105.5</v>
      </c>
      <c r="C41" s="188">
        <v>12643.4</v>
      </c>
      <c r="D41" s="345">
        <f t="shared" si="12"/>
        <v>0.16628783332111022</v>
      </c>
      <c r="E41" s="295">
        <f t="shared" si="13"/>
        <v>0.13144621506032997</v>
      </c>
      <c r="F41" s="67">
        <f t="shared" si="18"/>
        <v>-3.5260005341268962E-2</v>
      </c>
      <c r="H41" s="25">
        <v>2983.3759999999997</v>
      </c>
      <c r="I41" s="188">
        <v>2875.3399999999997</v>
      </c>
      <c r="J41" s="345">
        <f t="shared" si="14"/>
        <v>0.17763254060934389</v>
      </c>
      <c r="K41" s="295">
        <f t="shared" si="15"/>
        <v>0.14222854933893803</v>
      </c>
      <c r="L41" s="67">
        <f t="shared" si="16"/>
        <v>-3.6212666455719987E-2</v>
      </c>
      <c r="N41" s="40">
        <f t="shared" si="17"/>
        <v>2.2764305062759909</v>
      </c>
      <c r="O41" s="201">
        <f t="shared" si="17"/>
        <v>2.2741825774712496</v>
      </c>
      <c r="P41" s="67">
        <f t="shared" si="7"/>
        <v>-9.8747965226428608E-4</v>
      </c>
    </row>
    <row r="42" spans="1:16" ht="20.100000000000001" customHeight="1" x14ac:dyDescent="0.25">
      <c r="A42" s="45" t="s">
        <v>173</v>
      </c>
      <c r="B42" s="25">
        <v>3481.2000000000003</v>
      </c>
      <c r="C42" s="188">
        <v>3436.0100000000007</v>
      </c>
      <c r="D42" s="345">
        <f t="shared" si="12"/>
        <v>4.4170859971572919E-2</v>
      </c>
      <c r="E42" s="295">
        <f t="shared" si="13"/>
        <v>3.5722235269741089E-2</v>
      </c>
      <c r="F42" s="67">
        <f t="shared" si="18"/>
        <v>-1.2981155923244742E-2</v>
      </c>
      <c r="H42" s="25">
        <v>1028.7850000000003</v>
      </c>
      <c r="I42" s="188">
        <v>1041.7069999999999</v>
      </c>
      <c r="J42" s="345">
        <f t="shared" si="14"/>
        <v>6.1254663606191084E-2</v>
      </c>
      <c r="K42" s="295">
        <f t="shared" si="15"/>
        <v>5.1527984671801287E-2</v>
      </c>
      <c r="L42" s="67">
        <f t="shared" si="16"/>
        <v>1.256044751818851E-2</v>
      </c>
      <c r="N42" s="40">
        <f t="shared" si="17"/>
        <v>2.9552596805699189</v>
      </c>
      <c r="O42" s="201">
        <f t="shared" si="17"/>
        <v>3.0317344827285124</v>
      </c>
      <c r="P42" s="67">
        <f t="shared" si="7"/>
        <v>2.5877523610326313E-2</v>
      </c>
    </row>
    <row r="43" spans="1:16" ht="20.100000000000001" customHeight="1" x14ac:dyDescent="0.25">
      <c r="A43" s="45" t="s">
        <v>176</v>
      </c>
      <c r="B43" s="25">
        <v>2211.6099999999997</v>
      </c>
      <c r="C43" s="188">
        <v>3346.0800000000008</v>
      </c>
      <c r="D43" s="345">
        <f t="shared" si="12"/>
        <v>2.8061793525718248E-2</v>
      </c>
      <c r="E43" s="295">
        <f t="shared" si="13"/>
        <v>3.4787284376755385E-2</v>
      </c>
      <c r="F43" s="67">
        <f t="shared" si="18"/>
        <v>0.51296114595249676</v>
      </c>
      <c r="H43" s="25">
        <v>554.90600000000006</v>
      </c>
      <c r="I43" s="188">
        <v>812.52199999999993</v>
      </c>
      <c r="J43" s="345">
        <f t="shared" si="14"/>
        <v>3.3039537282383652E-2</v>
      </c>
      <c r="K43" s="295">
        <f t="shared" si="15"/>
        <v>4.0191360105577986E-2</v>
      </c>
      <c r="L43" s="67">
        <f t="shared" si="16"/>
        <v>0.46425160297419715</v>
      </c>
      <c r="N43" s="40">
        <f t="shared" si="17"/>
        <v>2.5090590113085041</v>
      </c>
      <c r="O43" s="201">
        <f t="shared" si="17"/>
        <v>2.4282802562999084</v>
      </c>
      <c r="P43" s="67">
        <f t="shared" si="7"/>
        <v>-3.2194840633289284E-2</v>
      </c>
    </row>
    <row r="44" spans="1:16" ht="20.100000000000001" customHeight="1" x14ac:dyDescent="0.25">
      <c r="A44" s="45" t="s">
        <v>171</v>
      </c>
      <c r="B44" s="25">
        <v>4164.3500000000004</v>
      </c>
      <c r="C44" s="188">
        <v>3326.21</v>
      </c>
      <c r="D44" s="345">
        <f t="shared" si="12"/>
        <v>5.2838940802774813E-2</v>
      </c>
      <c r="E44" s="295">
        <f t="shared" si="13"/>
        <v>3.4580707325230567E-2</v>
      </c>
      <c r="F44" s="67">
        <f t="shared" si="18"/>
        <v>-0.20126550362001278</v>
      </c>
      <c r="H44" s="25">
        <v>856.65400000000011</v>
      </c>
      <c r="I44" s="188">
        <v>750.15500000000009</v>
      </c>
      <c r="J44" s="345">
        <f t="shared" si="14"/>
        <v>5.1005849226901642E-2</v>
      </c>
      <c r="K44" s="295">
        <f t="shared" si="15"/>
        <v>3.7106379568799197E-2</v>
      </c>
      <c r="L44" s="67">
        <f t="shared" si="16"/>
        <v>-0.12431973702334899</v>
      </c>
      <c r="N44" s="40">
        <f t="shared" si="17"/>
        <v>2.0571133550253942</v>
      </c>
      <c r="O44" s="201">
        <f t="shared" si="17"/>
        <v>2.2552845430685378</v>
      </c>
      <c r="P44" s="67">
        <f t="shared" si="7"/>
        <v>9.6334597973915373E-2</v>
      </c>
    </row>
    <row r="45" spans="1:16" ht="20.100000000000001" customHeight="1" x14ac:dyDescent="0.25">
      <c r="A45" s="45" t="s">
        <v>190</v>
      </c>
      <c r="B45" s="25">
        <v>718.56</v>
      </c>
      <c r="C45" s="188">
        <v>3985.2699999999995</v>
      </c>
      <c r="D45" s="345">
        <f t="shared" si="12"/>
        <v>9.1173770944425574E-3</v>
      </c>
      <c r="E45" s="295">
        <f t="shared" si="13"/>
        <v>4.1432578063929096E-2</v>
      </c>
      <c r="F45" s="67">
        <f t="shared" si="18"/>
        <v>4.5461896014250724</v>
      </c>
      <c r="H45" s="25">
        <v>185.267</v>
      </c>
      <c r="I45" s="188">
        <v>614.20299999999997</v>
      </c>
      <c r="J45" s="345">
        <f t="shared" si="14"/>
        <v>1.1030942094148144E-2</v>
      </c>
      <c r="K45" s="295">
        <f t="shared" si="15"/>
        <v>3.0381520686118428E-2</v>
      </c>
      <c r="L45" s="67">
        <f t="shared" si="16"/>
        <v>2.3152315307097324</v>
      </c>
      <c r="N45" s="40">
        <f t="shared" si="17"/>
        <v>2.5783093965709196</v>
      </c>
      <c r="O45" s="201">
        <f t="shared" si="17"/>
        <v>1.541182906051535</v>
      </c>
      <c r="P45" s="67">
        <f t="shared" si="7"/>
        <v>-0.40225059564175436</v>
      </c>
    </row>
    <row r="46" spans="1:16" ht="20.100000000000001" customHeight="1" x14ac:dyDescent="0.25">
      <c r="A46" s="45" t="s">
        <v>170</v>
      </c>
      <c r="B46" s="25">
        <v>1288.06</v>
      </c>
      <c r="C46" s="188">
        <v>1239.79</v>
      </c>
      <c r="D46" s="345">
        <f t="shared" si="12"/>
        <v>1.6343421203890672E-2</v>
      </c>
      <c r="E46" s="295">
        <f t="shared" si="13"/>
        <v>1.2889389165070035E-2</v>
      </c>
      <c r="F46" s="67">
        <f t="shared" si="18"/>
        <v>-3.747496234647453E-2</v>
      </c>
      <c r="H46" s="25">
        <v>356.11799999999999</v>
      </c>
      <c r="I46" s="188">
        <v>377.52499999999998</v>
      </c>
      <c r="J46" s="345">
        <f t="shared" si="14"/>
        <v>2.1203544272233314E-2</v>
      </c>
      <c r="K46" s="295">
        <f t="shared" si="15"/>
        <v>1.8674255249529651E-2</v>
      </c>
      <c r="L46" s="67">
        <f t="shared" si="16"/>
        <v>6.0112097675489536E-2</v>
      </c>
      <c r="N46" s="40">
        <f t="shared" si="17"/>
        <v>2.7647625110631493</v>
      </c>
      <c r="O46" s="201">
        <f t="shared" si="17"/>
        <v>3.0450721493156099</v>
      </c>
      <c r="P46" s="67">
        <f t="shared" si="7"/>
        <v>0.10138651588728016</v>
      </c>
    </row>
    <row r="47" spans="1:16" ht="20.100000000000001" customHeight="1" x14ac:dyDescent="0.25">
      <c r="A47" s="45" t="s">
        <v>181</v>
      </c>
      <c r="B47" s="25">
        <v>1495.8</v>
      </c>
      <c r="C47" s="188">
        <v>1388.5300000000002</v>
      </c>
      <c r="D47" s="345">
        <f t="shared" si="12"/>
        <v>1.8979309532769953E-2</v>
      </c>
      <c r="E47" s="295">
        <f t="shared" si="13"/>
        <v>1.4435754069136466E-2</v>
      </c>
      <c r="F47" s="67">
        <f t="shared" si="18"/>
        <v>-7.1714132905468478E-2</v>
      </c>
      <c r="H47" s="25">
        <v>391.81199999999995</v>
      </c>
      <c r="I47" s="188">
        <v>370.05599999999998</v>
      </c>
      <c r="J47" s="345">
        <f t="shared" si="14"/>
        <v>2.3328792951752726E-2</v>
      </c>
      <c r="K47" s="295">
        <f t="shared" si="15"/>
        <v>1.8304801537964224E-2</v>
      </c>
      <c r="L47" s="67">
        <f t="shared" si="16"/>
        <v>-5.5526630118526168E-2</v>
      </c>
      <c r="N47" s="40">
        <f t="shared" si="17"/>
        <v>2.6194143602085838</v>
      </c>
      <c r="O47" s="201">
        <f t="shared" si="17"/>
        <v>2.6650918597365552</v>
      </c>
      <c r="P47" s="67">
        <f t="shared" si="7"/>
        <v>1.7438057995655985E-2</v>
      </c>
    </row>
    <row r="48" spans="1:16" ht="20.100000000000001" customHeight="1" x14ac:dyDescent="0.25">
      <c r="A48" s="45" t="s">
        <v>180</v>
      </c>
      <c r="B48" s="25">
        <v>771.21999999999991</v>
      </c>
      <c r="C48" s="188">
        <v>953.58999999999992</v>
      </c>
      <c r="D48" s="345">
        <f t="shared" si="12"/>
        <v>9.7855482670563196E-3</v>
      </c>
      <c r="E48" s="295">
        <f t="shared" si="13"/>
        <v>9.9139310801983679E-3</v>
      </c>
      <c r="F48" s="67">
        <f t="shared" si="18"/>
        <v>0.23646948989912089</v>
      </c>
      <c r="H48" s="25">
        <v>191.85999999999999</v>
      </c>
      <c r="I48" s="188">
        <v>253.68299999999999</v>
      </c>
      <c r="J48" s="345">
        <f t="shared" si="14"/>
        <v>1.1423494471132275E-2</v>
      </c>
      <c r="K48" s="295">
        <f t="shared" si="15"/>
        <v>1.2548416911373896E-2</v>
      </c>
      <c r="L48" s="67">
        <f t="shared" si="16"/>
        <v>0.32222975086000216</v>
      </c>
      <c r="N48" s="40">
        <f t="shared" si="17"/>
        <v>2.487746687067244</v>
      </c>
      <c r="O48" s="201">
        <f t="shared" si="17"/>
        <v>2.660294256441448</v>
      </c>
      <c r="P48" s="67">
        <f t="shared" si="7"/>
        <v>6.9358978657757545E-2</v>
      </c>
    </row>
    <row r="49" spans="1:16" ht="20.100000000000001" customHeight="1" x14ac:dyDescent="0.25">
      <c r="A49" s="45" t="s">
        <v>178</v>
      </c>
      <c r="B49" s="25">
        <v>1090.3499999999997</v>
      </c>
      <c r="C49" s="188">
        <v>925.9</v>
      </c>
      <c r="D49" s="345">
        <f t="shared" si="12"/>
        <v>1.3834797532461368E-2</v>
      </c>
      <c r="E49" s="295">
        <f t="shared" si="13"/>
        <v>9.6260539510226294E-3</v>
      </c>
      <c r="F49" s="67">
        <f t="shared" si="18"/>
        <v>-0.15082313018755422</v>
      </c>
      <c r="H49" s="25">
        <v>268.84299999999996</v>
      </c>
      <c r="I49" s="188">
        <v>222.75</v>
      </c>
      <c r="J49" s="345">
        <f t="shared" si="14"/>
        <v>1.600712250652879E-2</v>
      </c>
      <c r="K49" s="295">
        <f t="shared" si="15"/>
        <v>1.1018317612960016E-2</v>
      </c>
      <c r="L49" s="67">
        <f t="shared" si="16"/>
        <v>-0.17144950770524048</v>
      </c>
      <c r="N49" s="40">
        <f t="shared" si="17"/>
        <v>2.4656578162975196</v>
      </c>
      <c r="O49" s="201">
        <f t="shared" si="17"/>
        <v>2.4057673614861215</v>
      </c>
      <c r="P49" s="67">
        <f t="shared" si="7"/>
        <v>-2.4289848500280053E-2</v>
      </c>
    </row>
    <row r="50" spans="1:16" ht="20.100000000000001" customHeight="1" x14ac:dyDescent="0.25">
      <c r="A50" s="45" t="s">
        <v>188</v>
      </c>
      <c r="B50" s="25">
        <v>1232.3499999999999</v>
      </c>
      <c r="C50" s="188">
        <v>926.55</v>
      </c>
      <c r="D50" s="345">
        <f t="shared" si="12"/>
        <v>1.5636550409619636E-2</v>
      </c>
      <c r="E50" s="295">
        <f t="shared" si="13"/>
        <v>9.6328116301112616E-3</v>
      </c>
      <c r="F50" s="67">
        <f t="shared" si="18"/>
        <v>-0.24814379031930861</v>
      </c>
      <c r="H50" s="25">
        <v>276.46599999999995</v>
      </c>
      <c r="I50" s="188">
        <v>204.68799999999999</v>
      </c>
      <c r="J50" s="345">
        <f t="shared" si="14"/>
        <v>1.6461001889169474E-2</v>
      </c>
      <c r="K50" s="295">
        <f t="shared" si="15"/>
        <v>1.0124881686022713E-2</v>
      </c>
      <c r="L50" s="67">
        <f t="shared" si="16"/>
        <v>-0.25962686189260153</v>
      </c>
      <c r="N50" s="40">
        <f t="shared" si="17"/>
        <v>2.2434048768612809</v>
      </c>
      <c r="O50" s="201">
        <f t="shared" si="17"/>
        <v>2.2091414386703363</v>
      </c>
      <c r="P50" s="67">
        <f t="shared" si="7"/>
        <v>-1.5272962337000049E-2</v>
      </c>
    </row>
    <row r="51" spans="1:16" ht="20.100000000000001" customHeight="1" x14ac:dyDescent="0.25">
      <c r="A51" s="45" t="s">
        <v>192</v>
      </c>
      <c r="B51" s="25">
        <v>677.71999999999991</v>
      </c>
      <c r="C51" s="188">
        <v>656.82</v>
      </c>
      <c r="D51" s="345">
        <f t="shared" si="12"/>
        <v>8.5991828162514054E-3</v>
      </c>
      <c r="E51" s="295">
        <f t="shared" si="13"/>
        <v>6.8285827369161728E-3</v>
      </c>
      <c r="F51" s="67">
        <f t="shared" si="18"/>
        <v>-3.0838694446083732E-2</v>
      </c>
      <c r="H51" s="25">
        <v>158.10399999999998</v>
      </c>
      <c r="I51" s="188">
        <v>134.48800000000003</v>
      </c>
      <c r="J51" s="345">
        <f t="shared" si="14"/>
        <v>9.4136358274986807E-3</v>
      </c>
      <c r="K51" s="295">
        <f t="shared" si="15"/>
        <v>6.6524421958777408E-3</v>
      </c>
      <c r="L51" s="67">
        <f t="shared" si="16"/>
        <v>-0.14937003491372741</v>
      </c>
      <c r="N51" s="40">
        <f t="shared" si="17"/>
        <v>2.3328808357433752</v>
      </c>
      <c r="O51" s="201">
        <f t="shared" si="17"/>
        <v>2.0475624980968914</v>
      </c>
      <c r="P51" s="67">
        <f t="shared" si="7"/>
        <v>-0.12230300548358991</v>
      </c>
    </row>
    <row r="52" spans="1:16" ht="20.100000000000001" customHeight="1" x14ac:dyDescent="0.25">
      <c r="A52" s="45" t="s">
        <v>189</v>
      </c>
      <c r="B52" s="25">
        <v>257.84000000000003</v>
      </c>
      <c r="C52" s="188">
        <v>539.87</v>
      </c>
      <c r="D52" s="345">
        <f t="shared" si="12"/>
        <v>3.271577196102023E-3</v>
      </c>
      <c r="E52" s="295">
        <f t="shared" si="13"/>
        <v>5.6127203224307018E-3</v>
      </c>
      <c r="F52" s="67">
        <f t="shared" si="18"/>
        <v>1.0938178715482467</v>
      </c>
      <c r="H52" s="25">
        <v>62.603999999999999</v>
      </c>
      <c r="I52" s="188">
        <v>122.548</v>
      </c>
      <c r="J52" s="345">
        <f t="shared" si="14"/>
        <v>3.7274911282746009E-3</v>
      </c>
      <c r="K52" s="295">
        <f t="shared" si="15"/>
        <v>6.061830692853082E-3</v>
      </c>
      <c r="L52" s="67">
        <f t="shared" si="16"/>
        <v>0.95751070219155332</v>
      </c>
      <c r="N52" s="40">
        <f t="shared" si="17"/>
        <v>2.428017375116351</v>
      </c>
      <c r="O52" s="201">
        <f t="shared" si="17"/>
        <v>2.2699538777853929</v>
      </c>
      <c r="P52" s="67">
        <f t="shared" si="7"/>
        <v>-6.5099821340192682E-2</v>
      </c>
    </row>
    <row r="53" spans="1:16" ht="20.100000000000001" customHeight="1" x14ac:dyDescent="0.25">
      <c r="A53" s="45" t="s">
        <v>191</v>
      </c>
      <c r="B53" s="25">
        <v>507.20000000000005</v>
      </c>
      <c r="C53" s="188">
        <v>282.52999999999997</v>
      </c>
      <c r="D53" s="345">
        <f t="shared" si="12"/>
        <v>6.4355567555962846E-3</v>
      </c>
      <c r="E53" s="295">
        <f t="shared" si="13"/>
        <v>2.9373031890943119E-3</v>
      </c>
      <c r="F53" s="67">
        <f t="shared" si="18"/>
        <v>-0.44296135646687707</v>
      </c>
      <c r="H53" s="25">
        <v>118.24600000000001</v>
      </c>
      <c r="I53" s="188">
        <v>67.83</v>
      </c>
      <c r="J53" s="345">
        <f t="shared" si="14"/>
        <v>7.0404593309366572E-3</v>
      </c>
      <c r="K53" s="295">
        <f t="shared" si="15"/>
        <v>3.3552075586400802E-3</v>
      </c>
      <c r="L53" s="67">
        <f t="shared" si="16"/>
        <v>-0.42636537388156898</v>
      </c>
      <c r="N53" s="40">
        <f t="shared" si="17"/>
        <v>2.3313485804416403</v>
      </c>
      <c r="O53" s="201">
        <f t="shared" si="17"/>
        <v>2.4008069939475454</v>
      </c>
      <c r="P53" s="67">
        <f t="shared" si="7"/>
        <v>2.9793233876998008E-2</v>
      </c>
    </row>
    <row r="54" spans="1:16" ht="20.100000000000001" customHeight="1" x14ac:dyDescent="0.25">
      <c r="A54" s="45" t="s">
        <v>193</v>
      </c>
      <c r="B54" s="25">
        <v>203.16000000000003</v>
      </c>
      <c r="C54" s="188">
        <v>245.3</v>
      </c>
      <c r="D54" s="345">
        <f t="shared" si="12"/>
        <v>2.5777754543906571E-3</v>
      </c>
      <c r="E54" s="295">
        <f t="shared" si="13"/>
        <v>2.5502441237561842E-3</v>
      </c>
      <c r="F54" s="67">
        <f t="shared" si="18"/>
        <v>0.20742272100807235</v>
      </c>
      <c r="H54" s="25">
        <v>51.439</v>
      </c>
      <c r="I54" s="188">
        <v>64.179999999999993</v>
      </c>
      <c r="J54" s="345">
        <f t="shared" si="14"/>
        <v>3.0627182951140056E-3</v>
      </c>
      <c r="K54" s="295">
        <f t="shared" si="15"/>
        <v>3.1746604911325419E-3</v>
      </c>
      <c r="L54" s="67">
        <f t="shared" si="16"/>
        <v>0.24769144034681842</v>
      </c>
      <c r="N54" s="40">
        <f t="shared" si="17"/>
        <v>2.5319452648159086</v>
      </c>
      <c r="O54" s="201">
        <f t="shared" si="17"/>
        <v>2.6163880962087238</v>
      </c>
      <c r="P54" s="67">
        <f t="shared" si="7"/>
        <v>3.3350970325559066E-2</v>
      </c>
    </row>
    <row r="55" spans="1:16" ht="20.100000000000001" customHeight="1" x14ac:dyDescent="0.25">
      <c r="A55" s="45" t="s">
        <v>196</v>
      </c>
      <c r="B55" s="25">
        <v>34.96</v>
      </c>
      <c r="C55" s="188">
        <v>124.69</v>
      </c>
      <c r="D55" s="345">
        <f t="shared" si="12"/>
        <v>4.4358648299614763E-4</v>
      </c>
      <c r="E55" s="295">
        <f t="shared" si="13"/>
        <v>1.2963307777870306E-3</v>
      </c>
      <c r="F55" s="67">
        <f t="shared" si="18"/>
        <v>2.5666475972540042</v>
      </c>
      <c r="H55" s="25">
        <v>14.635</v>
      </c>
      <c r="I55" s="188">
        <v>48.820999999999998</v>
      </c>
      <c r="J55" s="345">
        <f t="shared" si="14"/>
        <v>8.713793473627689E-4</v>
      </c>
      <c r="K55" s="295">
        <f t="shared" si="15"/>
        <v>2.4149283240508233E-3</v>
      </c>
      <c r="L55" s="67">
        <f t="shared" si="16"/>
        <v>2.3359070720874615</v>
      </c>
      <c r="N55" s="40">
        <f t="shared" si="17"/>
        <v>4.1862128146453088</v>
      </c>
      <c r="O55" s="201">
        <f t="shared" si="17"/>
        <v>3.9153901676156866</v>
      </c>
      <c r="P55" s="67">
        <f t="shared" si="7"/>
        <v>-6.4693951077250386E-2</v>
      </c>
    </row>
    <row r="56" spans="1:16" ht="20.100000000000001" customHeight="1" x14ac:dyDescent="0.25">
      <c r="A56" s="45" t="s">
        <v>194</v>
      </c>
      <c r="B56" s="25"/>
      <c r="C56" s="188">
        <v>66.900000000000006</v>
      </c>
      <c r="D56" s="345">
        <f t="shared" si="12"/>
        <v>0</v>
      </c>
      <c r="E56" s="295">
        <f t="shared" si="13"/>
        <v>6.9552112466077763E-4</v>
      </c>
      <c r="F56" s="67"/>
      <c r="H56" s="25"/>
      <c r="I56" s="188">
        <v>33.948999999999998</v>
      </c>
      <c r="J56" s="345">
        <f t="shared" si="14"/>
        <v>0</v>
      </c>
      <c r="K56" s="295">
        <f t="shared" si="15"/>
        <v>1.6792855876201101E-3</v>
      </c>
      <c r="L56" s="67"/>
      <c r="N56" s="40"/>
      <c r="O56" s="201">
        <f t="shared" si="17"/>
        <v>5.0745889387144985</v>
      </c>
      <c r="P56" s="67"/>
    </row>
    <row r="57" spans="1:16" ht="20.100000000000001" customHeight="1" x14ac:dyDescent="0.25">
      <c r="A57" s="45" t="s">
        <v>216</v>
      </c>
      <c r="B57" s="25">
        <v>24.5</v>
      </c>
      <c r="C57" s="188">
        <v>83.03</v>
      </c>
      <c r="D57" s="345">
        <f t="shared" si="12"/>
        <v>3.1086581331251766E-4</v>
      </c>
      <c r="E57" s="295">
        <f t="shared" si="13"/>
        <v>8.632155303525315E-4</v>
      </c>
      <c r="F57" s="67">
        <f t="shared" si="18"/>
        <v>2.3889795918367347</v>
      </c>
      <c r="H57" s="25">
        <v>10.345999999999998</v>
      </c>
      <c r="I57" s="188">
        <v>26.13</v>
      </c>
      <c r="J57" s="345">
        <f t="shared" si="14"/>
        <v>6.1600893254630724E-4</v>
      </c>
      <c r="K57" s="295">
        <f t="shared" si="15"/>
        <v>1.2925191435539628E-3</v>
      </c>
      <c r="L57" s="67">
        <f t="shared" si="16"/>
        <v>1.5256137637734393</v>
      </c>
      <c r="N57" s="40">
        <f t="shared" ref="N57:N58" si="19">(H57/B57)*10</f>
        <v>4.2228571428571424</v>
      </c>
      <c r="O57" s="201">
        <f t="shared" ref="O57:O58" si="20">(I57/C57)*10</f>
        <v>3.1470552812236541</v>
      </c>
      <c r="P57" s="67">
        <f t="shared" ref="P57:P58" si="21">(O57-N57)/N57</f>
        <v>-0.25475686845177331</v>
      </c>
    </row>
    <row r="58" spans="1:16" ht="20.100000000000001" customHeight="1" x14ac:dyDescent="0.25">
      <c r="A58" s="45" t="s">
        <v>195</v>
      </c>
      <c r="B58" s="25">
        <v>105.69</v>
      </c>
      <c r="C58" s="188">
        <v>67.289999999999992</v>
      </c>
      <c r="D58" s="345">
        <f t="shared" si="12"/>
        <v>1.341037053428571E-3</v>
      </c>
      <c r="E58" s="295">
        <f t="shared" si="13"/>
        <v>6.9957573211395683E-4</v>
      </c>
      <c r="F58" s="67">
        <f t="shared" si="18"/>
        <v>-0.36332671019017887</v>
      </c>
      <c r="H58" s="25">
        <v>30.223999999999997</v>
      </c>
      <c r="I58" s="188">
        <v>20.292000000000002</v>
      </c>
      <c r="J58" s="345">
        <f t="shared" si="14"/>
        <v>1.7995606009355877E-3</v>
      </c>
      <c r="K58" s="295">
        <f t="shared" si="15"/>
        <v>1.0037427654419064E-3</v>
      </c>
      <c r="L58" s="67">
        <f t="shared" si="16"/>
        <v>-0.32861302276336674</v>
      </c>
      <c r="N58" s="40">
        <f t="shared" si="19"/>
        <v>2.8596839814551989</v>
      </c>
      <c r="O58" s="201">
        <f t="shared" si="20"/>
        <v>3.0156041016495774</v>
      </c>
      <c r="P58" s="67">
        <f t="shared" si="21"/>
        <v>5.4523549177289132E-2</v>
      </c>
    </row>
    <row r="59" spans="1:16" ht="20.100000000000001" customHeight="1" x14ac:dyDescent="0.25">
      <c r="A59" s="45" t="s">
        <v>183</v>
      </c>
      <c r="B59" s="25">
        <v>37.49</v>
      </c>
      <c r="C59" s="188">
        <v>30.490000000000002</v>
      </c>
      <c r="D59" s="345">
        <f t="shared" si="12"/>
        <v>4.7568813637086885E-4</v>
      </c>
      <c r="E59" s="295">
        <f t="shared" si="13"/>
        <v>3.1698713140369372E-4</v>
      </c>
      <c r="F59" s="67">
        <f t="shared" si="18"/>
        <v>-0.18671645772205919</v>
      </c>
      <c r="H59" s="25">
        <v>9.5210000000000008</v>
      </c>
      <c r="I59" s="188">
        <v>13.32</v>
      </c>
      <c r="J59" s="345">
        <f t="shared" si="14"/>
        <v>5.6688778723887421E-4</v>
      </c>
      <c r="K59" s="295">
        <f t="shared" si="15"/>
        <v>6.5887313402750798E-4</v>
      </c>
      <c r="L59" s="67">
        <f t="shared" si="16"/>
        <v>0.3990127087490809</v>
      </c>
      <c r="N59" s="40">
        <f t="shared" ref="N59" si="22">(H59/B59)*10</f>
        <v>2.5396105628167516</v>
      </c>
      <c r="O59" s="201">
        <f t="shared" ref="O59" si="23">(I59/C59)*10</f>
        <v>4.3686454575270579</v>
      </c>
      <c r="P59" s="67">
        <f t="shared" ref="P59" si="24">(O59-N59)/N59</f>
        <v>0.72020290098402873</v>
      </c>
    </row>
    <row r="60" spans="1:16" ht="20.100000000000001" customHeight="1" thickBot="1" x14ac:dyDescent="0.3">
      <c r="A60" s="14" t="s">
        <v>17</v>
      </c>
      <c r="B60" s="260">
        <f>B61-SUM(B39:B59)</f>
        <v>118.99999999995634</v>
      </c>
      <c r="C60" s="28">
        <f>C61-SUM(C39:C59)</f>
        <v>73.330000000016298</v>
      </c>
      <c r="D60" s="345">
        <f t="shared" si="12"/>
        <v>1.5099196646602461E-3</v>
      </c>
      <c r="E60" s="295">
        <f t="shared" si="13"/>
        <v>7.6237016549157179E-4</v>
      </c>
      <c r="F60" s="67">
        <f t="shared" si="18"/>
        <v>-0.38378151260467902</v>
      </c>
      <c r="H60" s="260">
        <f>H61-SUM(H39:H59)</f>
        <v>28.475000000005821</v>
      </c>
      <c r="I60" s="28">
        <f>I61-SUM(I39:I59)</f>
        <v>24.636999999991531</v>
      </c>
      <c r="J60" s="345">
        <f t="shared" si="14"/>
        <v>1.6954237728841761E-3</v>
      </c>
      <c r="K60" s="295">
        <f t="shared" si="15"/>
        <v>1.2186679732004604E-3</v>
      </c>
      <c r="L60" s="67">
        <f t="shared" si="16"/>
        <v>-0.13478489903471486</v>
      </c>
      <c r="N60" s="40">
        <f t="shared" si="17"/>
        <v>2.3928571428585101</v>
      </c>
      <c r="O60" s="201">
        <f t="shared" si="17"/>
        <v>3.3597436247083126</v>
      </c>
      <c r="P60" s="67">
        <f t="shared" si="7"/>
        <v>0.40407196256386563</v>
      </c>
    </row>
    <row r="61" spans="1:16" ht="26.25" customHeight="1" thickBot="1" x14ac:dyDescent="0.3">
      <c r="A61" s="18" t="s">
        <v>18</v>
      </c>
      <c r="B61" s="47">
        <v>78812.139999999985</v>
      </c>
      <c r="C61" s="199">
        <v>96186.87</v>
      </c>
      <c r="D61" s="351">
        <f>SUM(D39:D60)</f>
        <v>0.99999999999999978</v>
      </c>
      <c r="E61" s="352">
        <f>SUM(E39:E60)</f>
        <v>1</v>
      </c>
      <c r="F61" s="72">
        <f t="shared" si="18"/>
        <v>0.22045753357287359</v>
      </c>
      <c r="G61" s="2"/>
      <c r="H61" s="47">
        <v>16795.211000000003</v>
      </c>
      <c r="I61" s="199">
        <v>20216.334999999999</v>
      </c>
      <c r="J61" s="351">
        <f>SUM(J39:J60)</f>
        <v>1.0000000000000002</v>
      </c>
      <c r="K61" s="352">
        <f>SUM(K39:K60)</f>
        <v>0.99999999999999978</v>
      </c>
      <c r="L61" s="72">
        <f t="shared" si="16"/>
        <v>0.20369639893181429</v>
      </c>
      <c r="M61" s="2"/>
      <c r="N61" s="35">
        <f t="shared" si="17"/>
        <v>2.1310436437838138</v>
      </c>
      <c r="O61" s="194">
        <f t="shared" si="17"/>
        <v>2.1017769888967175</v>
      </c>
      <c r="P61" s="72">
        <f t="shared" si="7"/>
        <v>-1.3733484517065729E-2</v>
      </c>
    </row>
    <row r="63" spans="1:16" ht="15.75" thickBot="1" x14ac:dyDescent="0.3"/>
    <row r="64" spans="1:16" x14ac:dyDescent="0.25">
      <c r="A64" s="475" t="s">
        <v>15</v>
      </c>
      <c r="B64" s="462" t="s">
        <v>1</v>
      </c>
      <c r="C64" s="458"/>
      <c r="D64" s="462" t="s">
        <v>116</v>
      </c>
      <c r="E64" s="458"/>
      <c r="F64" s="176" t="s">
        <v>0</v>
      </c>
      <c r="H64" s="473" t="s">
        <v>19</v>
      </c>
      <c r="I64" s="474"/>
      <c r="J64" s="462" t="s">
        <v>116</v>
      </c>
      <c r="K64" s="463"/>
      <c r="L64" s="176" t="s">
        <v>0</v>
      </c>
      <c r="N64" s="470" t="s">
        <v>22</v>
      </c>
      <c r="O64" s="458"/>
      <c r="P64" s="176" t="s">
        <v>0</v>
      </c>
    </row>
    <row r="65" spans="1:16" x14ac:dyDescent="0.25">
      <c r="A65" s="476"/>
      <c r="B65" s="465" t="str">
        <f>B5</f>
        <v>jan-junho</v>
      </c>
      <c r="C65" s="467"/>
      <c r="D65" s="465" t="str">
        <f>B5</f>
        <v>jan-junho</v>
      </c>
      <c r="E65" s="467"/>
      <c r="F65" s="177" t="str">
        <f>F37</f>
        <v>2021/2020</v>
      </c>
      <c r="H65" s="468" t="str">
        <f>B5</f>
        <v>jan-junho</v>
      </c>
      <c r="I65" s="467"/>
      <c r="J65" s="465" t="str">
        <f>B5</f>
        <v>jan-junho</v>
      </c>
      <c r="K65" s="466"/>
      <c r="L65" s="177" t="str">
        <f>L37</f>
        <v>2021/2020</v>
      </c>
      <c r="N65" s="468" t="str">
        <f>B5</f>
        <v>jan-junho</v>
      </c>
      <c r="O65" s="466"/>
      <c r="P65" s="177" t="str">
        <f>P37</f>
        <v>2021/2020</v>
      </c>
    </row>
    <row r="66" spans="1:16" ht="19.5" customHeight="1" thickBot="1" x14ac:dyDescent="0.3">
      <c r="A66" s="477"/>
      <c r="B66" s="120">
        <f>B6</f>
        <v>2020</v>
      </c>
      <c r="C66" s="180">
        <f>C6</f>
        <v>2021</v>
      </c>
      <c r="D66" s="120">
        <f>B6</f>
        <v>2020</v>
      </c>
      <c r="E66" s="180">
        <f>C6</f>
        <v>2021</v>
      </c>
      <c r="F66" s="178" t="s">
        <v>1</v>
      </c>
      <c r="H66" s="31">
        <f>B6</f>
        <v>2020</v>
      </c>
      <c r="I66" s="180">
        <f>C6</f>
        <v>2021</v>
      </c>
      <c r="J66" s="120">
        <f>B6</f>
        <v>2020</v>
      </c>
      <c r="K66" s="180">
        <f>C6</f>
        <v>2021</v>
      </c>
      <c r="L66" s="357">
        <v>1000</v>
      </c>
      <c r="N66" s="31">
        <f>B6</f>
        <v>2020</v>
      </c>
      <c r="O66" s="180">
        <f>C6</f>
        <v>2021</v>
      </c>
      <c r="P66" s="178"/>
    </row>
    <row r="67" spans="1:16" ht="20.100000000000001" customHeight="1" x14ac:dyDescent="0.25">
      <c r="A67" s="45" t="s">
        <v>165</v>
      </c>
      <c r="B67" s="46">
        <v>32877.060000000005</v>
      </c>
      <c r="C67" s="195">
        <v>38911.840000000004</v>
      </c>
      <c r="D67" s="345">
        <f>B67/$B$95</f>
        <v>0.42915367973448587</v>
      </c>
      <c r="E67" s="344">
        <f>C67/$C$95</f>
        <v>0.42755377407417189</v>
      </c>
      <c r="F67" s="76">
        <f t="shared" ref="F67:F93" si="25">(C67-B67)/B67</f>
        <v>0.18355595056248941</v>
      </c>
      <c r="H67" s="25">
        <v>8921.8299999999981</v>
      </c>
      <c r="I67" s="195">
        <v>10125.709000000001</v>
      </c>
      <c r="J67" s="343">
        <f>H67/$H$95</f>
        <v>0.45021585996072117</v>
      </c>
      <c r="K67" s="344">
        <f>I67/$I$95</f>
        <v>0.43327709041665047</v>
      </c>
      <c r="L67" s="76">
        <f t="shared" ref="L67:L95" si="26">(I67-H67)/H67</f>
        <v>0.13493633032685032</v>
      </c>
      <c r="N67" s="49">
        <f t="shared" ref="N67:O95" si="27">(H67/B67)*10</f>
        <v>2.7136945943463302</v>
      </c>
      <c r="O67" s="197">
        <f t="shared" si="27"/>
        <v>2.6022179881496221</v>
      </c>
      <c r="P67" s="76">
        <f t="shared" si="7"/>
        <v>-4.1079274885595721E-2</v>
      </c>
    </row>
    <row r="68" spans="1:16" ht="20.100000000000001" customHeight="1" x14ac:dyDescent="0.25">
      <c r="A68" s="45" t="s">
        <v>167</v>
      </c>
      <c r="B68" s="25">
        <v>9570.33</v>
      </c>
      <c r="C68" s="188">
        <v>13005.420000000002</v>
      </c>
      <c r="D68" s="345">
        <f t="shared" ref="D68:D94" si="28">B68/$B$95</f>
        <v>0.12492425830574089</v>
      </c>
      <c r="E68" s="295">
        <f t="shared" ref="E68:E94" si="29">C68/$C$95</f>
        <v>0.14290037182563756</v>
      </c>
      <c r="F68" s="67">
        <f t="shared" si="25"/>
        <v>0.35893119672989354</v>
      </c>
      <c r="H68" s="25">
        <v>2075.3519999999999</v>
      </c>
      <c r="I68" s="188">
        <v>2925.5889999999999</v>
      </c>
      <c r="J68" s="294">
        <f t="shared" ref="J68:J95" si="30">H68/$H$95</f>
        <v>0.10472698823012798</v>
      </c>
      <c r="K68" s="295">
        <f t="shared" ref="K68:K95" si="31">I68/$I$95</f>
        <v>0.12518537612279376</v>
      </c>
      <c r="L68" s="67">
        <f t="shared" si="26"/>
        <v>0.40968327300621782</v>
      </c>
      <c r="N68" s="48">
        <f t="shared" si="27"/>
        <v>2.1685271040810501</v>
      </c>
      <c r="O68" s="191">
        <f t="shared" si="27"/>
        <v>2.2495152021234222</v>
      </c>
      <c r="P68" s="67">
        <f t="shared" si="7"/>
        <v>3.7347053624534762E-2</v>
      </c>
    </row>
    <row r="69" spans="1:16" ht="20.100000000000001" customHeight="1" x14ac:dyDescent="0.25">
      <c r="A69" s="45" t="s">
        <v>169</v>
      </c>
      <c r="B69" s="25">
        <v>7963.9900000000016</v>
      </c>
      <c r="C69" s="188">
        <v>9206.99</v>
      </c>
      <c r="D69" s="345">
        <f t="shared" si="28"/>
        <v>0.10395624225124291</v>
      </c>
      <c r="E69" s="295">
        <f t="shared" si="29"/>
        <v>0.1011641526682665</v>
      </c>
      <c r="F69" s="67">
        <f t="shared" si="25"/>
        <v>0.15607754404513288</v>
      </c>
      <c r="H69" s="25">
        <v>2392.998</v>
      </c>
      <c r="I69" s="188">
        <v>2844.558</v>
      </c>
      <c r="J69" s="294">
        <f t="shared" si="30"/>
        <v>0.12075612878235588</v>
      </c>
      <c r="K69" s="295">
        <f t="shared" si="31"/>
        <v>0.12171807561933751</v>
      </c>
      <c r="L69" s="67">
        <f t="shared" si="26"/>
        <v>0.18870053380738303</v>
      </c>
      <c r="N69" s="48">
        <f t="shared" si="27"/>
        <v>3.0047727332656118</v>
      </c>
      <c r="O69" s="191">
        <f t="shared" si="27"/>
        <v>3.0895634729699935</v>
      </c>
      <c r="P69" s="67">
        <f t="shared" si="7"/>
        <v>2.8218686480235192E-2</v>
      </c>
    </row>
    <row r="70" spans="1:16" ht="20.100000000000001" customHeight="1" x14ac:dyDescent="0.25">
      <c r="A70" s="45" t="s">
        <v>166</v>
      </c>
      <c r="B70" s="25">
        <v>9173.01</v>
      </c>
      <c r="C70" s="188">
        <v>7874.3899999999994</v>
      </c>
      <c r="D70" s="345">
        <f t="shared" si="28"/>
        <v>0.11973792655855589</v>
      </c>
      <c r="E70" s="295">
        <f t="shared" si="29"/>
        <v>8.6521870028040765E-2</v>
      </c>
      <c r="F70" s="67">
        <f t="shared" si="25"/>
        <v>-0.14156967015189134</v>
      </c>
      <c r="H70" s="25">
        <v>1950.2369999999999</v>
      </c>
      <c r="I70" s="188">
        <v>1836.28</v>
      </c>
      <c r="J70" s="294">
        <f t="shared" si="30"/>
        <v>9.8413400399045614E-2</v>
      </c>
      <c r="K70" s="295">
        <f t="shared" si="31"/>
        <v>7.8574058921729514E-2</v>
      </c>
      <c r="L70" s="67">
        <f t="shared" si="26"/>
        <v>-5.8432385397261914E-2</v>
      </c>
      <c r="N70" s="48">
        <f t="shared" si="27"/>
        <v>2.1260600391801598</v>
      </c>
      <c r="O70" s="191">
        <f t="shared" si="27"/>
        <v>2.3319647617148758</v>
      </c>
      <c r="P70" s="67">
        <f t="shared" si="7"/>
        <v>9.6848028155458787E-2</v>
      </c>
    </row>
    <row r="71" spans="1:16" ht="20.100000000000001" customHeight="1" x14ac:dyDescent="0.25">
      <c r="A71" s="45" t="s">
        <v>172</v>
      </c>
      <c r="B71" s="25">
        <v>5300.04</v>
      </c>
      <c r="C71" s="188">
        <v>5097.0099999999993</v>
      </c>
      <c r="D71" s="345">
        <f t="shared" si="28"/>
        <v>6.9182939981250274E-2</v>
      </c>
      <c r="E71" s="295">
        <f t="shared" si="29"/>
        <v>5.6004698364143006E-2</v>
      </c>
      <c r="F71" s="67">
        <f t="shared" si="25"/>
        <v>-3.8307258058429869E-2</v>
      </c>
      <c r="H71" s="25">
        <v>1410.3489999999999</v>
      </c>
      <c r="I71" s="188">
        <v>1423.3609999999999</v>
      </c>
      <c r="J71" s="294">
        <f t="shared" si="30"/>
        <v>7.1169422403222576E-2</v>
      </c>
      <c r="K71" s="295">
        <f t="shared" si="31"/>
        <v>6.0905336376201796E-2</v>
      </c>
      <c r="L71" s="67">
        <f t="shared" si="26"/>
        <v>9.2260851746624028E-3</v>
      </c>
      <c r="N71" s="48">
        <f t="shared" si="27"/>
        <v>2.6610157659187479</v>
      </c>
      <c r="O71" s="191">
        <f t="shared" si="27"/>
        <v>2.7925411172432471</v>
      </c>
      <c r="P71" s="67">
        <f t="shared" ref="P71:P85" si="32">(O71-N71)/N71</f>
        <v>4.9426746360928996E-2</v>
      </c>
    </row>
    <row r="72" spans="1:16" ht="20.100000000000001" customHeight="1" x14ac:dyDescent="0.25">
      <c r="A72" s="45" t="s">
        <v>184</v>
      </c>
      <c r="B72" s="25">
        <v>2517.21</v>
      </c>
      <c r="C72" s="188">
        <v>3414.55</v>
      </c>
      <c r="D72" s="345">
        <f t="shared" si="28"/>
        <v>3.2857863025600377E-2</v>
      </c>
      <c r="E72" s="295">
        <f t="shared" si="29"/>
        <v>3.7518239673707633E-2</v>
      </c>
      <c r="F72" s="67">
        <f t="shared" si="25"/>
        <v>0.35648197806301424</v>
      </c>
      <c r="H72" s="25">
        <v>638.26</v>
      </c>
      <c r="I72" s="188">
        <v>881.14799999999991</v>
      </c>
      <c r="J72" s="294">
        <f t="shared" si="30"/>
        <v>3.2208053143640926E-2</v>
      </c>
      <c r="K72" s="295">
        <f t="shared" si="31"/>
        <v>3.7704149078988017E-2</v>
      </c>
      <c r="L72" s="67">
        <f t="shared" si="26"/>
        <v>0.38054711246200595</v>
      </c>
      <c r="N72" s="48">
        <f t="shared" si="27"/>
        <v>2.5355850326353386</v>
      </c>
      <c r="O72" s="191">
        <f t="shared" si="27"/>
        <v>2.5805684497225108</v>
      </c>
      <c r="P72" s="67">
        <f t="shared" si="32"/>
        <v>1.7740843437784058E-2</v>
      </c>
    </row>
    <row r="73" spans="1:16" ht="20.100000000000001" customHeight="1" x14ac:dyDescent="0.25">
      <c r="A73" s="45" t="s">
        <v>182</v>
      </c>
      <c r="B73" s="25">
        <v>2168.9399999999996</v>
      </c>
      <c r="C73" s="188">
        <v>2992.05</v>
      </c>
      <c r="D73" s="345">
        <f t="shared" si="28"/>
        <v>2.8311794975685645E-2</v>
      </c>
      <c r="E73" s="295">
        <f t="shared" si="29"/>
        <v>3.2875913082460913E-2</v>
      </c>
      <c r="F73" s="67">
        <f t="shared" si="25"/>
        <v>0.37949874132064543</v>
      </c>
      <c r="H73" s="25">
        <v>438.23099999999999</v>
      </c>
      <c r="I73" s="188">
        <v>656.76400000000012</v>
      </c>
      <c r="J73" s="294">
        <f t="shared" si="30"/>
        <v>2.2114134266898924E-2</v>
      </c>
      <c r="K73" s="295">
        <f t="shared" si="31"/>
        <v>2.8102801987535002E-2</v>
      </c>
      <c r="L73" s="67">
        <f t="shared" si="26"/>
        <v>0.49867079234467698</v>
      </c>
      <c r="N73" s="48">
        <f t="shared" si="27"/>
        <v>2.0204846607098399</v>
      </c>
      <c r="O73" s="191">
        <f t="shared" si="27"/>
        <v>2.1950301632659883</v>
      </c>
      <c r="P73" s="67">
        <f t="shared" si="32"/>
        <v>8.6387937483686131E-2</v>
      </c>
    </row>
    <row r="74" spans="1:16" ht="20.100000000000001" customHeight="1" x14ac:dyDescent="0.25">
      <c r="A74" s="45" t="s">
        <v>179</v>
      </c>
      <c r="B74" s="25">
        <v>1058.6999999999998</v>
      </c>
      <c r="C74" s="188">
        <v>1230.52</v>
      </c>
      <c r="D74" s="345">
        <f t="shared" si="28"/>
        <v>1.3819514297656179E-2</v>
      </c>
      <c r="E74" s="295">
        <f t="shared" si="29"/>
        <v>1.3520652584759547E-2</v>
      </c>
      <c r="F74" s="67">
        <f t="shared" si="25"/>
        <v>0.16229337867195637</v>
      </c>
      <c r="H74" s="25">
        <v>474.65100000000001</v>
      </c>
      <c r="I74" s="188">
        <v>429.01900000000001</v>
      </c>
      <c r="J74" s="294">
        <f t="shared" si="30"/>
        <v>2.3951970408113168E-2</v>
      </c>
      <c r="K74" s="295">
        <f t="shared" si="31"/>
        <v>1.8357638369171082E-2</v>
      </c>
      <c r="L74" s="67">
        <f t="shared" si="26"/>
        <v>-9.6138004554925632E-2</v>
      </c>
      <c r="N74" s="48">
        <f t="shared" ref="N74" si="33">(H74/B74)*10</f>
        <v>4.4833380561065468</v>
      </c>
      <c r="O74" s="191">
        <f t="shared" ref="O74" si="34">(I74/C74)*10</f>
        <v>3.4864853882911291</v>
      </c>
      <c r="P74" s="67">
        <f t="shared" ref="P74" si="35">(O74-N74)/N74</f>
        <v>-0.22234608573798065</v>
      </c>
    </row>
    <row r="75" spans="1:16" ht="20.100000000000001" customHeight="1" x14ac:dyDescent="0.25">
      <c r="A75" s="45" t="s">
        <v>201</v>
      </c>
      <c r="B75" s="25">
        <v>1574.82</v>
      </c>
      <c r="C75" s="188">
        <v>1635.36</v>
      </c>
      <c r="D75" s="345">
        <f t="shared" si="28"/>
        <v>2.0556576467587517E-2</v>
      </c>
      <c r="E75" s="295">
        <f t="shared" si="29"/>
        <v>1.7968935418369771E-2</v>
      </c>
      <c r="F75" s="67">
        <f t="shared" si="25"/>
        <v>3.8442488665371262E-2</v>
      </c>
      <c r="H75" s="25">
        <v>336.02500000000003</v>
      </c>
      <c r="I75" s="188">
        <v>323.84099999999995</v>
      </c>
      <c r="J75" s="294">
        <f t="shared" si="30"/>
        <v>1.6956586747707742E-2</v>
      </c>
      <c r="K75" s="295">
        <f t="shared" si="31"/>
        <v>1.3857092499657898E-2</v>
      </c>
      <c r="L75" s="67">
        <f t="shared" si="26"/>
        <v>-3.6259206904248435E-2</v>
      </c>
      <c r="N75" s="48">
        <f t="shared" si="27"/>
        <v>2.1337359190256668</v>
      </c>
      <c r="O75" s="191">
        <f t="shared" si="27"/>
        <v>1.9802428823011444</v>
      </c>
      <c r="P75" s="67">
        <f t="shared" si="32"/>
        <v>-7.1936285721155374E-2</v>
      </c>
    </row>
    <row r="76" spans="1:16" ht="20.100000000000001" customHeight="1" x14ac:dyDescent="0.25">
      <c r="A76" s="45" t="s">
        <v>175</v>
      </c>
      <c r="B76" s="25">
        <v>555.96</v>
      </c>
      <c r="C76" s="188">
        <v>1292.6099999999999</v>
      </c>
      <c r="D76" s="345">
        <f t="shared" si="28"/>
        <v>7.2571050995796083E-3</v>
      </c>
      <c r="E76" s="295">
        <f t="shared" si="29"/>
        <v>1.4202882307956017E-2</v>
      </c>
      <c r="F76" s="67">
        <f t="shared" si="25"/>
        <v>1.3250053960716595</v>
      </c>
      <c r="H76" s="25">
        <v>147.43899999999999</v>
      </c>
      <c r="I76" s="188">
        <v>296.245</v>
      </c>
      <c r="J76" s="294">
        <f t="shared" si="30"/>
        <v>7.4401077107217667E-3</v>
      </c>
      <c r="K76" s="295">
        <f t="shared" si="31"/>
        <v>1.2676265104051539E-2</v>
      </c>
      <c r="L76" s="67">
        <f t="shared" si="26"/>
        <v>1.0092716309795917</v>
      </c>
      <c r="N76" s="48">
        <f t="shared" si="27"/>
        <v>2.6519713648463918</v>
      </c>
      <c r="O76" s="191">
        <f t="shared" si="27"/>
        <v>2.2918358979119766</v>
      </c>
      <c r="P76" s="67">
        <f t="shared" si="32"/>
        <v>-0.13579915368176498</v>
      </c>
    </row>
    <row r="77" spans="1:16" ht="20.100000000000001" customHeight="1" x14ac:dyDescent="0.25">
      <c r="A77" s="45" t="s">
        <v>206</v>
      </c>
      <c r="B77" s="25">
        <v>991.09999999999991</v>
      </c>
      <c r="C77" s="188">
        <v>1118.43</v>
      </c>
      <c r="D77" s="345">
        <f t="shared" si="28"/>
        <v>1.2937112137911627E-2</v>
      </c>
      <c r="E77" s="295">
        <f t="shared" si="29"/>
        <v>1.228903509928536E-2</v>
      </c>
      <c r="F77" s="67">
        <f t="shared" si="25"/>
        <v>0.12847341337907392</v>
      </c>
      <c r="H77" s="25">
        <v>230.35200000000003</v>
      </c>
      <c r="I77" s="188">
        <v>247.23599999999999</v>
      </c>
      <c r="J77" s="294">
        <f t="shared" si="30"/>
        <v>1.1624086512931998E-2</v>
      </c>
      <c r="K77" s="295">
        <f t="shared" si="31"/>
        <v>1.0579179662999498E-2</v>
      </c>
      <c r="L77" s="67">
        <f t="shared" si="26"/>
        <v>7.3296520108355717E-2</v>
      </c>
      <c r="N77" s="48">
        <f t="shared" si="27"/>
        <v>2.3242054283119771</v>
      </c>
      <c r="O77" s="191">
        <f t="shared" si="27"/>
        <v>2.2105630213781819</v>
      </c>
      <c r="P77" s="67">
        <f t="shared" si="32"/>
        <v>-4.8895164579462878E-2</v>
      </c>
    </row>
    <row r="78" spans="1:16" ht="20.100000000000001" customHeight="1" x14ac:dyDescent="0.25">
      <c r="A78" s="45" t="s">
        <v>177</v>
      </c>
      <c r="B78" s="25">
        <v>353.04</v>
      </c>
      <c r="C78" s="188">
        <v>835.72</v>
      </c>
      <c r="D78" s="345">
        <f t="shared" si="28"/>
        <v>4.6083322259795395E-3</v>
      </c>
      <c r="E78" s="295">
        <f t="shared" si="29"/>
        <v>9.1826868138146864E-3</v>
      </c>
      <c r="F78" s="67">
        <f t="shared" si="25"/>
        <v>1.3672105143893043</v>
      </c>
      <c r="H78" s="25">
        <v>70.784999999999997</v>
      </c>
      <c r="I78" s="188">
        <v>169.315</v>
      </c>
      <c r="J78" s="294">
        <f t="shared" si="30"/>
        <v>3.5719723024670558E-3</v>
      </c>
      <c r="K78" s="295">
        <f t="shared" si="31"/>
        <v>7.2449554459737258E-3</v>
      </c>
      <c r="L78" s="67">
        <f t="shared" si="26"/>
        <v>1.3919615737797557</v>
      </c>
      <c r="N78" s="48">
        <f t="shared" si="27"/>
        <v>2.0050135961930655</v>
      </c>
      <c r="O78" s="191">
        <f t="shared" si="27"/>
        <v>2.0259776001531611</v>
      </c>
      <c r="P78" s="67">
        <f t="shared" si="32"/>
        <v>1.0455791422013336E-2</v>
      </c>
    </row>
    <row r="79" spans="1:16" ht="20.100000000000001" customHeight="1" x14ac:dyDescent="0.25">
      <c r="A79" s="45" t="s">
        <v>219</v>
      </c>
      <c r="B79" s="25">
        <v>214.2</v>
      </c>
      <c r="C79" s="188">
        <v>623.16000000000008</v>
      </c>
      <c r="D79" s="345">
        <f t="shared" si="28"/>
        <v>2.7960139440426504E-3</v>
      </c>
      <c r="E79" s="295">
        <f t="shared" si="29"/>
        <v>6.8471295588196542E-3</v>
      </c>
      <c r="F79" s="67">
        <f t="shared" si="25"/>
        <v>1.9092436974789921</v>
      </c>
      <c r="H79" s="25">
        <v>50.879999999999995</v>
      </c>
      <c r="I79" s="188">
        <v>149.75400000000002</v>
      </c>
      <c r="J79" s="294">
        <f t="shared" si="30"/>
        <v>2.5675206717457625E-3</v>
      </c>
      <c r="K79" s="295">
        <f t="shared" si="31"/>
        <v>6.4079441151483887E-3</v>
      </c>
      <c r="L79" s="67">
        <f t="shared" si="26"/>
        <v>1.9432783018867932</v>
      </c>
      <c r="N79" s="48">
        <f t="shared" si="27"/>
        <v>2.3753501400560224</v>
      </c>
      <c r="O79" s="191">
        <f t="shared" si="27"/>
        <v>2.4031388407471597</v>
      </c>
      <c r="P79" s="67">
        <f t="shared" si="32"/>
        <v>1.1698780833415096E-2</v>
      </c>
    </row>
    <row r="80" spans="1:16" ht="20.100000000000001" customHeight="1" x14ac:dyDescent="0.25">
      <c r="A80" s="45" t="s">
        <v>211</v>
      </c>
      <c r="B80" s="25">
        <v>286.72000000000003</v>
      </c>
      <c r="C80" s="188">
        <v>430.57000000000005</v>
      </c>
      <c r="D80" s="345">
        <f t="shared" si="28"/>
        <v>3.7426382728100319E-3</v>
      </c>
      <c r="E80" s="295">
        <f t="shared" si="29"/>
        <v>4.7309977760783403E-3</v>
      </c>
      <c r="F80" s="67">
        <f t="shared" si="25"/>
        <v>0.501708984375</v>
      </c>
      <c r="H80" s="25">
        <v>83.128</v>
      </c>
      <c r="I80" s="188">
        <v>122.349</v>
      </c>
      <c r="J80" s="294">
        <f t="shared" si="30"/>
        <v>4.1948281918412298E-3</v>
      </c>
      <c r="K80" s="295">
        <f t="shared" si="31"/>
        <v>5.2352895718597841E-3</v>
      </c>
      <c r="L80" s="67">
        <f t="shared" si="26"/>
        <v>0.4718145510537966</v>
      </c>
      <c r="N80" s="48">
        <f t="shared" si="27"/>
        <v>2.8992745535714279</v>
      </c>
      <c r="O80" s="191">
        <f t="shared" si="27"/>
        <v>2.8415588638316649</v>
      </c>
      <c r="P80" s="67">
        <f t="shared" si="32"/>
        <v>-1.9906941779165702E-2</v>
      </c>
    </row>
    <row r="81" spans="1:16" ht="20.100000000000001" customHeight="1" x14ac:dyDescent="0.25">
      <c r="A81" s="45" t="s">
        <v>205</v>
      </c>
      <c r="B81" s="25">
        <v>99.860000000000014</v>
      </c>
      <c r="C81" s="188">
        <v>287.22000000000003</v>
      </c>
      <c r="D81" s="345">
        <f t="shared" si="28"/>
        <v>1.3035011785812282E-3</v>
      </c>
      <c r="E81" s="295">
        <f t="shared" si="29"/>
        <v>3.1559030616281226E-3</v>
      </c>
      <c r="F81" s="67">
        <f t="shared" si="25"/>
        <v>1.8762267174043661</v>
      </c>
      <c r="H81" s="25">
        <v>32.216000000000001</v>
      </c>
      <c r="I81" s="188">
        <v>104.09099999999999</v>
      </c>
      <c r="J81" s="294">
        <f t="shared" si="30"/>
        <v>1.6256927272201552E-3</v>
      </c>
      <c r="K81" s="295">
        <f t="shared" si="31"/>
        <v>4.454033353966577E-3</v>
      </c>
      <c r="L81" s="67">
        <f t="shared" si="26"/>
        <v>2.2310342686863671</v>
      </c>
      <c r="N81" s="48">
        <f t="shared" si="27"/>
        <v>3.2261165631884636</v>
      </c>
      <c r="O81" s="191">
        <f t="shared" si="27"/>
        <v>3.6240860664299142</v>
      </c>
      <c r="P81" s="67">
        <f t="shared" si="32"/>
        <v>0.12335868696824948</v>
      </c>
    </row>
    <row r="82" spans="1:16" ht="20.100000000000001" customHeight="1" x14ac:dyDescent="0.25">
      <c r="A82" s="45" t="s">
        <v>185</v>
      </c>
      <c r="B82" s="25">
        <v>86.66</v>
      </c>
      <c r="C82" s="188">
        <v>397.93</v>
      </c>
      <c r="D82" s="345">
        <f t="shared" si="28"/>
        <v>1.1311977982760787E-3</v>
      </c>
      <c r="E82" s="295">
        <f t="shared" si="29"/>
        <v>4.372357444863445E-3</v>
      </c>
      <c r="F82" s="67">
        <f t="shared" si="25"/>
        <v>3.5918532194784212</v>
      </c>
      <c r="H82" s="25">
        <v>20.066000000000003</v>
      </c>
      <c r="I82" s="188">
        <v>102.57</v>
      </c>
      <c r="J82" s="294">
        <f t="shared" si="30"/>
        <v>1.012576057375206E-3</v>
      </c>
      <c r="K82" s="295">
        <f t="shared" si="31"/>
        <v>4.3889500640434988E-3</v>
      </c>
      <c r="L82" s="67">
        <f t="shared" si="26"/>
        <v>4.1116316156682933</v>
      </c>
      <c r="N82" s="48">
        <f t="shared" si="27"/>
        <v>2.3154858066005084</v>
      </c>
      <c r="O82" s="191">
        <f t="shared" si="27"/>
        <v>2.5775890231950345</v>
      </c>
      <c r="P82" s="67">
        <f t="shared" si="32"/>
        <v>0.11319577768405074</v>
      </c>
    </row>
    <row r="83" spans="1:16" ht="20.100000000000001" customHeight="1" x14ac:dyDescent="0.25">
      <c r="A83" s="45" t="s">
        <v>187</v>
      </c>
      <c r="B83" s="25">
        <v>177.13</v>
      </c>
      <c r="C83" s="188">
        <v>145.37</v>
      </c>
      <c r="D83" s="345">
        <f t="shared" si="28"/>
        <v>2.3121286176856892E-3</v>
      </c>
      <c r="E83" s="295">
        <f t="shared" si="29"/>
        <v>1.5972899800462369E-3</v>
      </c>
      <c r="F83" s="67">
        <f t="shared" si="25"/>
        <v>-0.17930333653249023</v>
      </c>
      <c r="H83" s="25">
        <v>49.570999999999998</v>
      </c>
      <c r="I83" s="188">
        <v>63.444000000000003</v>
      </c>
      <c r="J83" s="294">
        <f t="shared" si="30"/>
        <v>2.5014655506900392E-3</v>
      </c>
      <c r="K83" s="295">
        <f t="shared" si="31"/>
        <v>2.7147562431819807E-3</v>
      </c>
      <c r="L83" s="67">
        <f t="shared" si="26"/>
        <v>0.27986120917471918</v>
      </c>
      <c r="N83" s="48">
        <f t="shared" si="27"/>
        <v>2.7985660249534239</v>
      </c>
      <c r="O83" s="191">
        <f t="shared" si="27"/>
        <v>4.3643117562082958</v>
      </c>
      <c r="P83" s="67">
        <f t="shared" si="32"/>
        <v>0.55948143345338097</v>
      </c>
    </row>
    <row r="84" spans="1:16" ht="20.100000000000001" customHeight="1" x14ac:dyDescent="0.25">
      <c r="A84" s="45" t="s">
        <v>203</v>
      </c>
      <c r="B84" s="25">
        <v>217.35999999999999</v>
      </c>
      <c r="C84" s="188">
        <v>352.17999999999995</v>
      </c>
      <c r="D84" s="345">
        <f t="shared" si="28"/>
        <v>2.8372623290247919E-3</v>
      </c>
      <c r="E84" s="295">
        <f t="shared" si="29"/>
        <v>3.8696676423793327E-3</v>
      </c>
      <c r="F84" s="67">
        <f t="shared" si="25"/>
        <v>0.62026131762973857</v>
      </c>
      <c r="H84" s="25">
        <v>54.836999999999996</v>
      </c>
      <c r="I84" s="188">
        <v>62.9</v>
      </c>
      <c r="J84" s="294">
        <f t="shared" si="30"/>
        <v>2.7671999032335371E-3</v>
      </c>
      <c r="K84" s="295">
        <f t="shared" si="31"/>
        <v>2.6914785905073225E-3</v>
      </c>
      <c r="L84" s="67">
        <f t="shared" si="26"/>
        <v>0.14703576052665177</v>
      </c>
      <c r="N84" s="48">
        <f t="shared" si="27"/>
        <v>2.5228652926021344</v>
      </c>
      <c r="O84" s="191">
        <f t="shared" si="27"/>
        <v>1.7860185132602648</v>
      </c>
      <c r="P84" s="67">
        <f t="shared" si="32"/>
        <v>-0.29206742884867659</v>
      </c>
    </row>
    <row r="85" spans="1:16" ht="20.100000000000001" customHeight="1" x14ac:dyDescent="0.25">
      <c r="A85" s="45" t="s">
        <v>236</v>
      </c>
      <c r="B85" s="25">
        <v>242.64000000000001</v>
      </c>
      <c r="C85" s="188">
        <v>258.48</v>
      </c>
      <c r="D85" s="345">
        <f t="shared" si="28"/>
        <v>3.167249408881927E-3</v>
      </c>
      <c r="E85" s="295">
        <f t="shared" si="29"/>
        <v>2.8401149758708905E-3</v>
      </c>
      <c r="F85" s="67">
        <f t="shared" si="25"/>
        <v>6.5281899109792291E-2</v>
      </c>
      <c r="H85" s="25">
        <v>52.540999999999997</v>
      </c>
      <c r="I85" s="188">
        <v>62.153000000000006</v>
      </c>
      <c r="J85" s="294">
        <f t="shared" si="30"/>
        <v>2.6513385144299158E-3</v>
      </c>
      <c r="K85" s="295">
        <f t="shared" si="31"/>
        <v>2.659514607882379E-3</v>
      </c>
      <c r="L85" s="67">
        <f t="shared" si="26"/>
        <v>0.18294284463561808</v>
      </c>
      <c r="N85" s="48">
        <f t="shared" si="27"/>
        <v>2.1653890537421692</v>
      </c>
      <c r="O85" s="191">
        <f t="shared" si="27"/>
        <v>2.4045574125657692</v>
      </c>
      <c r="P85" s="67">
        <f t="shared" si="32"/>
        <v>0.11045052546574734</v>
      </c>
    </row>
    <row r="86" spans="1:16" ht="20.100000000000001" customHeight="1" x14ac:dyDescent="0.25">
      <c r="A86" s="45" t="s">
        <v>200</v>
      </c>
      <c r="B86" s="25">
        <v>41.72</v>
      </c>
      <c r="C86" s="188">
        <v>182.87</v>
      </c>
      <c r="D86" s="345">
        <f t="shared" si="28"/>
        <v>5.4458310805536583E-4</v>
      </c>
      <c r="E86" s="295">
        <f t="shared" si="29"/>
        <v>2.0093308017545253E-3</v>
      </c>
      <c r="F86" s="67">
        <f t="shared" si="25"/>
        <v>3.38326941514861</v>
      </c>
      <c r="H86" s="25">
        <v>16.763999999999999</v>
      </c>
      <c r="I86" s="188">
        <v>51.373000000000005</v>
      </c>
      <c r="J86" s="294">
        <f t="shared" si="30"/>
        <v>8.4594961755396947E-4</v>
      </c>
      <c r="K86" s="295">
        <f t="shared" si="31"/>
        <v>2.1982405346602975E-3</v>
      </c>
      <c r="L86" s="67">
        <f t="shared" si="26"/>
        <v>2.0644834168456221</v>
      </c>
      <c r="N86" s="48">
        <f t="shared" ref="N86:N90" si="36">(H86/B86)*10</f>
        <v>4.0182166826462131</v>
      </c>
      <c r="O86" s="191">
        <f t="shared" ref="O86:O90" si="37">(I86/C86)*10</f>
        <v>2.8092634111664028</v>
      </c>
      <c r="P86" s="67">
        <f t="shared" ref="P86:P90" si="38">(O86-N86)/N86</f>
        <v>-0.30086811313611123</v>
      </c>
    </row>
    <row r="87" spans="1:16" ht="20.100000000000001" customHeight="1" x14ac:dyDescent="0.25">
      <c r="A87" s="45" t="s">
        <v>238</v>
      </c>
      <c r="B87" s="25">
        <v>63.45</v>
      </c>
      <c r="C87" s="188">
        <v>170.99</v>
      </c>
      <c r="D87" s="345">
        <f t="shared" si="28"/>
        <v>8.2823102123952459E-4</v>
      </c>
      <c r="E87" s="295">
        <f t="shared" si="29"/>
        <v>1.8787962694373395E-3</v>
      </c>
      <c r="F87" s="67">
        <f t="shared" si="25"/>
        <v>1.6948778565799842</v>
      </c>
      <c r="H87" s="25">
        <v>13.154999999999999</v>
      </c>
      <c r="I87" s="188">
        <v>50.606000000000009</v>
      </c>
      <c r="J87" s="294">
        <f t="shared" si="30"/>
        <v>6.6383125858521046E-4</v>
      </c>
      <c r="K87" s="295">
        <f t="shared" si="31"/>
        <v>2.1654207559811383E-3</v>
      </c>
      <c r="L87" s="67">
        <f t="shared" si="26"/>
        <v>2.846902318510073</v>
      </c>
      <c r="N87" s="48">
        <f t="shared" si="36"/>
        <v>2.0732860520094563</v>
      </c>
      <c r="O87" s="191">
        <f t="shared" si="37"/>
        <v>2.9595882800163755</v>
      </c>
      <c r="P87" s="67">
        <f t="shared" si="38"/>
        <v>0.42748670746513895</v>
      </c>
    </row>
    <row r="88" spans="1:16" ht="20.100000000000001" customHeight="1" x14ac:dyDescent="0.25">
      <c r="A88" s="45" t="s">
        <v>202</v>
      </c>
      <c r="B88" s="25">
        <v>167.57</v>
      </c>
      <c r="C88" s="188">
        <v>148.62</v>
      </c>
      <c r="D88" s="345">
        <f t="shared" si="28"/>
        <v>2.1873391998283235E-3</v>
      </c>
      <c r="E88" s="295">
        <f t="shared" si="29"/>
        <v>1.6330001845942885E-3</v>
      </c>
      <c r="F88" s="67">
        <f t="shared" si="25"/>
        <v>-0.113087068090947</v>
      </c>
      <c r="H88" s="25">
        <v>47.228999999999999</v>
      </c>
      <c r="I88" s="188">
        <v>43.507000000000005</v>
      </c>
      <c r="J88" s="294">
        <f t="shared" si="30"/>
        <v>2.3832828971281569E-3</v>
      </c>
      <c r="K88" s="295">
        <f t="shared" si="31"/>
        <v>1.8616559465373943E-3</v>
      </c>
      <c r="L88" s="67">
        <f t="shared" si="26"/>
        <v>-7.8807512333523774E-2</v>
      </c>
      <c r="N88" s="48">
        <f t="shared" si="36"/>
        <v>2.8184639255236621</v>
      </c>
      <c r="O88" s="191">
        <f t="shared" si="37"/>
        <v>2.927398735028933</v>
      </c>
      <c r="P88" s="67">
        <f t="shared" si="38"/>
        <v>3.8650418236249429E-2</v>
      </c>
    </row>
    <row r="89" spans="1:16" ht="20.100000000000001" customHeight="1" x14ac:dyDescent="0.25">
      <c r="A89" s="45" t="s">
        <v>239</v>
      </c>
      <c r="B89" s="25">
        <v>23.04</v>
      </c>
      <c r="C89" s="188">
        <v>148.19</v>
      </c>
      <c r="D89" s="345">
        <f t="shared" si="28"/>
        <v>3.0074771835080606E-4</v>
      </c>
      <c r="E89" s="295">
        <f t="shared" si="29"/>
        <v>1.6282754498387001E-3</v>
      </c>
      <c r="F89" s="67">
        <f t="shared" si="25"/>
        <v>5.4318576388888893</v>
      </c>
      <c r="H89" s="25">
        <v>6.0780000000000003</v>
      </c>
      <c r="I89" s="188">
        <v>36.027999999999999</v>
      </c>
      <c r="J89" s="294">
        <f t="shared" si="30"/>
        <v>3.0670972175453511E-4</v>
      </c>
      <c r="K89" s="295">
        <f t="shared" si="31"/>
        <v>1.5416310120635584E-3</v>
      </c>
      <c r="L89" s="67">
        <f t="shared" si="26"/>
        <v>4.9276077657124047</v>
      </c>
      <c r="N89" s="48">
        <f t="shared" si="36"/>
        <v>2.6380208333333339</v>
      </c>
      <c r="O89" s="191">
        <f t="shared" si="37"/>
        <v>2.4312031851002089</v>
      </c>
      <c r="P89" s="67">
        <f t="shared" si="38"/>
        <v>-7.8398792617492566E-2</v>
      </c>
    </row>
    <row r="90" spans="1:16" ht="20.100000000000001" customHeight="1" x14ac:dyDescent="0.25">
      <c r="A90" s="45" t="s">
        <v>212</v>
      </c>
      <c r="B90" s="25">
        <v>23.730000000000004</v>
      </c>
      <c r="C90" s="188">
        <v>73.760000000000005</v>
      </c>
      <c r="D90" s="345">
        <f t="shared" si="28"/>
        <v>3.0975448595766623E-4</v>
      </c>
      <c r="E90" s="295">
        <f t="shared" si="29"/>
        <v>8.1045682691208946E-4</v>
      </c>
      <c r="F90" s="67">
        <f t="shared" si="25"/>
        <v>2.1083017277707539</v>
      </c>
      <c r="H90" s="25">
        <v>9.375</v>
      </c>
      <c r="I90" s="188">
        <v>34.30299999999999</v>
      </c>
      <c r="J90" s="294">
        <f t="shared" si="30"/>
        <v>4.7308385018900406E-4</v>
      </c>
      <c r="K90" s="295">
        <f t="shared" si="31"/>
        <v>1.4678186023874829E-3</v>
      </c>
      <c r="L90" s="67">
        <f t="shared" si="26"/>
        <v>2.6589866666666655</v>
      </c>
      <c r="N90" s="48">
        <f t="shared" si="36"/>
        <v>3.9506953223767378</v>
      </c>
      <c r="O90" s="191">
        <f t="shared" si="37"/>
        <v>4.6506236442516249</v>
      </c>
      <c r="P90" s="67">
        <f t="shared" si="38"/>
        <v>0.17716585683297142</v>
      </c>
    </row>
    <row r="91" spans="1:16" ht="20.100000000000001" customHeight="1" x14ac:dyDescent="0.25">
      <c r="A91" s="45" t="s">
        <v>207</v>
      </c>
      <c r="B91" s="25">
        <v>22.689999999999998</v>
      </c>
      <c r="C91" s="188">
        <v>116.34</v>
      </c>
      <c r="D91" s="345">
        <f t="shared" si="28"/>
        <v>2.9617906811544225E-4</v>
      </c>
      <c r="E91" s="295">
        <f t="shared" si="29"/>
        <v>1.2783154452677939E-3</v>
      </c>
      <c r="F91" s="67">
        <f t="shared" si="25"/>
        <v>4.1273688849713537</v>
      </c>
      <c r="H91" s="25">
        <v>10.472999999999999</v>
      </c>
      <c r="I91" s="188">
        <v>32.937999999999995</v>
      </c>
      <c r="J91" s="294">
        <f t="shared" si="30"/>
        <v>5.2849143072314017E-4</v>
      </c>
      <c r="K91" s="295">
        <f t="shared" si="31"/>
        <v>1.4094105216872843E-3</v>
      </c>
      <c r="L91" s="67">
        <f t="shared" si="26"/>
        <v>2.1450396257041917</v>
      </c>
      <c r="N91" s="48">
        <f t="shared" ref="N91:N92" si="39">(H91/B91)*10</f>
        <v>4.615689731159101</v>
      </c>
      <c r="O91" s="191">
        <f t="shared" ref="O91:O92" si="40">(I91/C91)*10</f>
        <v>2.8311844593433038</v>
      </c>
      <c r="P91" s="67">
        <f t="shared" ref="P91:P92" si="41">(O91-N91)/N91</f>
        <v>-0.38661725023871324</v>
      </c>
    </row>
    <row r="92" spans="1:16" ht="20.100000000000001" customHeight="1" x14ac:dyDescent="0.25">
      <c r="A92" s="45" t="s">
        <v>240</v>
      </c>
      <c r="B92" s="25">
        <v>44.82</v>
      </c>
      <c r="C92" s="188">
        <v>130.32</v>
      </c>
      <c r="D92" s="345">
        <f t="shared" si="28"/>
        <v>5.8504829585430244E-4</v>
      </c>
      <c r="E92" s="295">
        <f t="shared" si="29"/>
        <v>1.4319242636006437E-3</v>
      </c>
      <c r="F92" s="67">
        <f t="shared" si="25"/>
        <v>1.9076305220883534</v>
      </c>
      <c r="H92" s="25">
        <v>9.86</v>
      </c>
      <c r="I92" s="188">
        <v>29.950000000000003</v>
      </c>
      <c r="J92" s="294">
        <f t="shared" si="30"/>
        <v>4.9755805470544845E-4</v>
      </c>
      <c r="K92" s="295">
        <f t="shared" si="31"/>
        <v>1.2815545911875092E-3</v>
      </c>
      <c r="L92" s="67">
        <f t="shared" si="26"/>
        <v>2.0375253549695747</v>
      </c>
      <c r="N92" s="48">
        <f t="shared" si="39"/>
        <v>2.1999107541276213</v>
      </c>
      <c r="O92" s="191">
        <f t="shared" si="40"/>
        <v>2.2981890730509518</v>
      </c>
      <c r="P92" s="67">
        <f t="shared" si="41"/>
        <v>4.4673775396994658E-2</v>
      </c>
    </row>
    <row r="93" spans="1:16" ht="20.100000000000001" customHeight="1" x14ac:dyDescent="0.25">
      <c r="A93" s="45" t="s">
        <v>214</v>
      </c>
      <c r="B93" s="25">
        <v>95.67</v>
      </c>
      <c r="C93" s="188">
        <v>141.99</v>
      </c>
      <c r="D93" s="345">
        <f t="shared" si="28"/>
        <v>1.2488079086207301E-3</v>
      </c>
      <c r="E93" s="295">
        <f t="shared" si="29"/>
        <v>1.5601513673162632E-3</v>
      </c>
      <c r="F93" s="67">
        <f t="shared" si="25"/>
        <v>0.48416431483223588</v>
      </c>
      <c r="H93" s="25">
        <v>22.669999999999998</v>
      </c>
      <c r="I93" s="188">
        <v>27.09</v>
      </c>
      <c r="J93" s="294">
        <f t="shared" si="30"/>
        <v>1.1439798276037035E-3</v>
      </c>
      <c r="K93" s="295">
        <f t="shared" si="31"/>
        <v>1.1591757554347119E-3</v>
      </c>
      <c r="L93" s="67">
        <f t="shared" si="26"/>
        <v>0.1949713277459198</v>
      </c>
      <c r="N93" s="48">
        <f t="shared" ref="N93" si="42">(H93/B93)*10</f>
        <v>2.3696038465558686</v>
      </c>
      <c r="O93" s="191">
        <f t="shared" ref="O93" si="43">(I93/C93)*10</f>
        <v>1.9078808366786393</v>
      </c>
      <c r="P93" s="67">
        <f t="shared" ref="P93" si="44">(O93-N93)/N93</f>
        <v>-0.19485240562397241</v>
      </c>
    </row>
    <row r="94" spans="1:16" ht="20.100000000000001" customHeight="1" thickBot="1" x14ac:dyDescent="0.3">
      <c r="A94" s="14" t="s">
        <v>17</v>
      </c>
      <c r="B94" s="25">
        <f>B95-SUM(B67:B93)</f>
        <v>697.59999999994761</v>
      </c>
      <c r="C94" s="188">
        <f>C95-SUM(C67:C93)</f>
        <v>787.51999999997497</v>
      </c>
      <c r="D94" s="345">
        <f t="shared" si="28"/>
        <v>9.1059725833987221E-3</v>
      </c>
      <c r="E94" s="295">
        <f t="shared" si="29"/>
        <v>8.6530770109786923E-3</v>
      </c>
      <c r="F94" s="67">
        <f>(C94-B94)/B94</f>
        <v>0.12889908256885624</v>
      </c>
      <c r="H94" s="25">
        <f>H95-SUM(H67:H93)</f>
        <v>251.43100000000049</v>
      </c>
      <c r="I94" s="188">
        <f>I95-SUM(I67:I93)</f>
        <v>237.93299999999726</v>
      </c>
      <c r="J94" s="294">
        <f t="shared" si="30"/>
        <v>1.2687780857266316E-2</v>
      </c>
      <c r="K94" s="295">
        <f t="shared" si="31"/>
        <v>1.0181106128381105E-2</v>
      </c>
      <c r="L94" s="67">
        <f t="shared" si="26"/>
        <v>-5.3684708727257995E-2</v>
      </c>
      <c r="N94" s="48">
        <f t="shared" si="27"/>
        <v>3.6042287844039471</v>
      </c>
      <c r="O94" s="191">
        <f t="shared" si="27"/>
        <v>3.0212946972775905</v>
      </c>
      <c r="P94" s="67">
        <f>(O94-N94)/N94</f>
        <v>-0.16173614994941557</v>
      </c>
    </row>
    <row r="95" spans="1:16" ht="26.25" customHeight="1" thickBot="1" x14ac:dyDescent="0.3">
      <c r="A95" s="18" t="s">
        <v>18</v>
      </c>
      <c r="B95" s="23">
        <v>76609.059999999983</v>
      </c>
      <c r="C95" s="193">
        <v>91010.39999999998</v>
      </c>
      <c r="D95" s="341">
        <f>SUM(D67:D94)</f>
        <v>0.99999999999999944</v>
      </c>
      <c r="E95" s="342">
        <f>SUM(E67:E94)</f>
        <v>0.99999999999999989</v>
      </c>
      <c r="F95" s="72">
        <f>(C95-B95)/B95</f>
        <v>0.18798481537301201</v>
      </c>
      <c r="G95" s="2"/>
      <c r="H95" s="23">
        <v>19816.782999999996</v>
      </c>
      <c r="I95" s="193">
        <v>23370.053999999993</v>
      </c>
      <c r="J95" s="353">
        <f t="shared" si="30"/>
        <v>1</v>
      </c>
      <c r="K95" s="342">
        <f t="shared" si="31"/>
        <v>1</v>
      </c>
      <c r="L95" s="72">
        <f t="shared" si="26"/>
        <v>0.17930614671412598</v>
      </c>
      <c r="M95" s="2"/>
      <c r="N95" s="44">
        <f t="shared" si="27"/>
        <v>2.5867414376315283</v>
      </c>
      <c r="O95" s="198">
        <f t="shared" si="27"/>
        <v>2.567844334273885</v>
      </c>
      <c r="P95" s="72">
        <f>(O95-N95)/N95</f>
        <v>-7.3053700237414674E-3</v>
      </c>
    </row>
  </sheetData>
  <mergeCells count="33"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  <mergeCell ref="N36:O36"/>
    <mergeCell ref="B5:C5"/>
    <mergeCell ref="D5:E5"/>
    <mergeCell ref="H5:I5"/>
    <mergeCell ref="J5:K5"/>
    <mergeCell ref="N4:O4"/>
    <mergeCell ref="A64:A66"/>
    <mergeCell ref="B64:C64"/>
    <mergeCell ref="D64:E64"/>
    <mergeCell ref="H64:I64"/>
    <mergeCell ref="J64:K64"/>
    <mergeCell ref="B65:C65"/>
    <mergeCell ref="D65:E65"/>
    <mergeCell ref="H65:I65"/>
    <mergeCell ref="J65:K65"/>
    <mergeCell ref="N65:O65"/>
    <mergeCell ref="J37:K37"/>
    <mergeCell ref="N37:O37"/>
    <mergeCell ref="N64:O64"/>
    <mergeCell ref="N5:O5"/>
    <mergeCell ref="B36:C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P67:P95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F67:F95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L67:L95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F39:F61 L39:L61 P39:P61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107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13</v>
      </c>
      <c r="H4" s="458"/>
      <c r="I4" s="176" t="s">
        <v>0</v>
      </c>
      <c r="K4" s="464" t="s">
        <v>19</v>
      </c>
      <c r="L4" s="458"/>
      <c r="M4" s="456" t="s">
        <v>13</v>
      </c>
      <c r="N4" s="457"/>
      <c r="O4" s="176" t="s">
        <v>0</v>
      </c>
      <c r="P4"/>
      <c r="Q4" s="470" t="s">
        <v>22</v>
      </c>
      <c r="R4" s="458"/>
      <c r="S4" s="176" t="s">
        <v>0</v>
      </c>
    </row>
    <row r="5" spans="1:19" x14ac:dyDescent="0.25">
      <c r="A5" s="460"/>
      <c r="B5" s="461"/>
      <c r="C5" s="461"/>
      <c r="D5" s="461"/>
      <c r="E5" s="465" t="s">
        <v>157</v>
      </c>
      <c r="F5" s="466"/>
      <c r="G5" s="467" t="str">
        <f>E5</f>
        <v>jan-junho</v>
      </c>
      <c r="H5" s="467"/>
      <c r="I5" s="177" t="s">
        <v>124</v>
      </c>
      <c r="K5" s="468" t="str">
        <f>E5</f>
        <v>jan-junho</v>
      </c>
      <c r="L5" s="467"/>
      <c r="M5" s="469" t="str">
        <f>E5</f>
        <v>jan-junho</v>
      </c>
      <c r="N5" s="455"/>
      <c r="O5" s="177" t="str">
        <f>I5</f>
        <v>2021/2020</v>
      </c>
      <c r="P5"/>
      <c r="Q5" s="468" t="str">
        <f>E5</f>
        <v>jan-junho</v>
      </c>
      <c r="R5" s="466"/>
      <c r="S5" s="177" t="str">
        <f>I5</f>
        <v>2021/2020</v>
      </c>
    </row>
    <row r="6" spans="1:19" ht="19.5" customHeight="1" thickBot="1" x14ac:dyDescent="0.3">
      <c r="A6" s="441"/>
      <c r="B6" s="472"/>
      <c r="C6" s="472"/>
      <c r="D6" s="472"/>
      <c r="E6" s="120">
        <v>2020</v>
      </c>
      <c r="F6" s="192">
        <v>2021</v>
      </c>
      <c r="G6" s="230">
        <f>E6</f>
        <v>2020</v>
      </c>
      <c r="H6" s="185">
        <f>F6</f>
        <v>2021</v>
      </c>
      <c r="I6" s="177" t="s">
        <v>1</v>
      </c>
      <c r="K6" s="229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93116.739999999962</v>
      </c>
      <c r="F7" s="193">
        <v>119809.06999999993</v>
      </c>
      <c r="G7" s="341">
        <f>E7/E15</f>
        <v>0.32483766356656529</v>
      </c>
      <c r="H7" s="342">
        <f>F7/F15</f>
        <v>0.34067950121699797</v>
      </c>
      <c r="I7" s="218">
        <f t="shared" ref="I7:I18" si="0">(F7-E7)/E7</f>
        <v>0.28665447265443339</v>
      </c>
      <c r="J7" s="12"/>
      <c r="K7" s="23">
        <v>22388.113999999987</v>
      </c>
      <c r="L7" s="193">
        <v>28038.709000000021</v>
      </c>
      <c r="M7" s="341">
        <f>K7/K15</f>
        <v>0.31147696188966312</v>
      </c>
      <c r="N7" s="342">
        <f>L7/L15</f>
        <v>0.32675275351106753</v>
      </c>
      <c r="O7" s="218">
        <f t="shared" ref="O7:O18" si="1">(L7-K7)/K7</f>
        <v>0.25239263119707345</v>
      </c>
      <c r="P7" s="52"/>
      <c r="Q7" s="251">
        <f t="shared" ref="Q7:Q18" si="2">(K7/E7)*10</f>
        <v>2.4043060356279651</v>
      </c>
      <c r="R7" s="252">
        <f t="shared" ref="R7:R18" si="3">(L7/F7)*10</f>
        <v>2.3402826680818101</v>
      </c>
      <c r="S7" s="70">
        <f>(R7-Q7)/Q7</f>
        <v>-2.6628626554785966E-2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72506.189999999959</v>
      </c>
      <c r="F8" s="241">
        <v>93815.429999999935</v>
      </c>
      <c r="G8" s="343">
        <f>E8/E7</f>
        <v>0.77865902521931063</v>
      </c>
      <c r="H8" s="344">
        <f>F8/F7</f>
        <v>0.78304113369713979</v>
      </c>
      <c r="I8" s="281">
        <f t="shared" si="0"/>
        <v>0.29389545913252357</v>
      </c>
      <c r="J8" s="5"/>
      <c r="K8" s="240">
        <v>18430.654999999988</v>
      </c>
      <c r="L8" s="241">
        <v>23294.067000000017</v>
      </c>
      <c r="M8" s="348">
        <f>K8/K7</f>
        <v>0.82323392671664963</v>
      </c>
      <c r="N8" s="344">
        <f>L8/L7</f>
        <v>0.83078243723703538</v>
      </c>
      <c r="O8" s="282">
        <f t="shared" si="1"/>
        <v>0.26387624313948865</v>
      </c>
      <c r="P8" s="57"/>
      <c r="Q8" s="253">
        <f t="shared" si="2"/>
        <v>2.5419422810659338</v>
      </c>
      <c r="R8" s="254">
        <f t="shared" si="3"/>
        <v>2.4829675672754505</v>
      </c>
      <c r="S8" s="242">
        <f t="shared" ref="S8:S18" si="4">(R8-Q8)/Q8</f>
        <v>-2.3200650238900347E-2</v>
      </c>
    </row>
    <row r="9" spans="1:19" ht="24" customHeight="1" x14ac:dyDescent="0.25">
      <c r="A9" s="14"/>
      <c r="B9" s="1" t="s">
        <v>39</v>
      </c>
      <c r="D9" s="1"/>
      <c r="E9" s="25">
        <v>20361.309999999998</v>
      </c>
      <c r="F9" s="188">
        <v>23572.029999999992</v>
      </c>
      <c r="G9" s="345">
        <f>E9/E7</f>
        <v>0.21866433468353816</v>
      </c>
      <c r="H9" s="295">
        <f>F9/F7</f>
        <v>0.19674662360704415</v>
      </c>
      <c r="I9" s="242">
        <f t="shared" si="0"/>
        <v>0.1576873000803973</v>
      </c>
      <c r="J9" s="1"/>
      <c r="K9" s="25">
        <v>3916.4660000000013</v>
      </c>
      <c r="L9" s="188">
        <v>4202.7240000000002</v>
      </c>
      <c r="M9" s="345">
        <f>K9/K7</f>
        <v>0.17493505705750845</v>
      </c>
      <c r="N9" s="295">
        <f>L9/L7</f>
        <v>0.14989006804842539</v>
      </c>
      <c r="O9" s="242">
        <f t="shared" si="1"/>
        <v>7.3090893678126864E-2</v>
      </c>
      <c r="P9" s="8"/>
      <c r="Q9" s="253">
        <f t="shared" si="2"/>
        <v>1.9234842944781065</v>
      </c>
      <c r="R9" s="254">
        <f t="shared" si="3"/>
        <v>1.7829283264954277</v>
      </c>
      <c r="S9" s="242">
        <f t="shared" si="4"/>
        <v>-7.3073623936615262E-2</v>
      </c>
    </row>
    <row r="10" spans="1:19" ht="24" customHeight="1" thickBot="1" x14ac:dyDescent="0.3">
      <c r="A10" s="14"/>
      <c r="B10" s="1" t="s">
        <v>38</v>
      </c>
      <c r="D10" s="1"/>
      <c r="E10" s="25">
        <v>249.23999999999998</v>
      </c>
      <c r="F10" s="188">
        <v>2421.61</v>
      </c>
      <c r="G10" s="345">
        <f>E10/E7</f>
        <v>2.6766400971511683E-3</v>
      </c>
      <c r="H10" s="295">
        <f>F10/F7</f>
        <v>2.0212242695815948E-2</v>
      </c>
      <c r="I10" s="250">
        <f t="shared" si="0"/>
        <v>8.7159765687690598</v>
      </c>
      <c r="J10" s="1"/>
      <c r="K10" s="25">
        <v>40.992999999999995</v>
      </c>
      <c r="L10" s="188">
        <v>541.91800000000001</v>
      </c>
      <c r="M10" s="345">
        <f>K10/K7</f>
        <v>1.8310162258419812E-3</v>
      </c>
      <c r="N10" s="295">
        <f>L10/L7</f>
        <v>1.9327494714539088E-2</v>
      </c>
      <c r="O10" s="284">
        <f t="shared" si="1"/>
        <v>12.219769228892739</v>
      </c>
      <c r="P10" s="8"/>
      <c r="Q10" s="253">
        <f t="shared" si="2"/>
        <v>1.6447199486438775</v>
      </c>
      <c r="R10" s="254">
        <f t="shared" si="3"/>
        <v>2.23784176642812</v>
      </c>
      <c r="S10" s="242">
        <f t="shared" si="4"/>
        <v>0.36062176923997902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193539.49000000002</v>
      </c>
      <c r="F11" s="193">
        <v>231867.71000000008</v>
      </c>
      <c r="G11" s="341">
        <f>E11/E15</f>
        <v>0.67516233643343471</v>
      </c>
      <c r="H11" s="342">
        <f>F11/F15</f>
        <v>0.65932049878300203</v>
      </c>
      <c r="I11" s="218">
        <f t="shared" si="0"/>
        <v>0.19803824015450311</v>
      </c>
      <c r="J11" s="12"/>
      <c r="K11" s="23">
        <v>49489.157000000007</v>
      </c>
      <c r="L11" s="193">
        <v>57771.459999999919</v>
      </c>
      <c r="M11" s="341">
        <f>K11/K15</f>
        <v>0.68852303811033688</v>
      </c>
      <c r="N11" s="342">
        <f>L11/L15</f>
        <v>0.67324724648893275</v>
      </c>
      <c r="O11" s="218">
        <f t="shared" si="1"/>
        <v>0.1673559119222805</v>
      </c>
      <c r="P11" s="8"/>
      <c r="Q11" s="255">
        <f t="shared" si="2"/>
        <v>2.5570573219966635</v>
      </c>
      <c r="R11" s="256">
        <f t="shared" si="3"/>
        <v>2.4915698697330431</v>
      </c>
      <c r="S11" s="72">
        <f t="shared" si="4"/>
        <v>-2.5610474861191185E-2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169390.19000000003</v>
      </c>
      <c r="F12" s="189">
        <v>204685.1700000001</v>
      </c>
      <c r="G12" s="345">
        <f>E12/E11</f>
        <v>0.87522288087046218</v>
      </c>
      <c r="H12" s="295">
        <f>F12/F11</f>
        <v>0.88276703125243283</v>
      </c>
      <c r="I12" s="281">
        <f t="shared" si="0"/>
        <v>0.20836495903334226</v>
      </c>
      <c r="J12" s="5"/>
      <c r="K12" s="37">
        <v>45831.119000000006</v>
      </c>
      <c r="L12" s="189">
        <v>53656.496999999916</v>
      </c>
      <c r="M12" s="345">
        <f>K12/K11</f>
        <v>0.92608405109830427</v>
      </c>
      <c r="N12" s="295">
        <f>L12/L11</f>
        <v>0.9287716979975924</v>
      </c>
      <c r="O12" s="281">
        <f t="shared" si="1"/>
        <v>0.17074376909714792</v>
      </c>
      <c r="P12" s="57"/>
      <c r="Q12" s="253">
        <f t="shared" si="2"/>
        <v>2.7056536745132642</v>
      </c>
      <c r="R12" s="254">
        <f t="shared" si="3"/>
        <v>2.6214159530951795</v>
      </c>
      <c r="S12" s="242">
        <f t="shared" si="4"/>
        <v>-3.1133963009230565E-2</v>
      </c>
    </row>
    <row r="13" spans="1:19" ht="24" customHeight="1" x14ac:dyDescent="0.25">
      <c r="A13" s="14"/>
      <c r="B13" s="5" t="s">
        <v>39</v>
      </c>
      <c r="D13" s="5"/>
      <c r="E13" s="217">
        <v>20239.189999999999</v>
      </c>
      <c r="F13" s="215">
        <v>24146.069999999982</v>
      </c>
      <c r="G13" s="345">
        <f>E13/E11</f>
        <v>0.10457395542377422</v>
      </c>
      <c r="H13" s="295">
        <f>F13/F11</f>
        <v>0.10413726861752322</v>
      </c>
      <c r="I13" s="242">
        <f t="shared" si="0"/>
        <v>0.1930353932148462</v>
      </c>
      <c r="J13" s="243"/>
      <c r="K13" s="217">
        <v>3225.6739999999986</v>
      </c>
      <c r="L13" s="215">
        <v>3791.6459999999997</v>
      </c>
      <c r="M13" s="345">
        <f>K13/K11</f>
        <v>6.5179408895568738E-2</v>
      </c>
      <c r="N13" s="295">
        <f>L13/L11</f>
        <v>6.5631818894658453E-2</v>
      </c>
      <c r="O13" s="242">
        <f t="shared" si="1"/>
        <v>0.17545852432700929</v>
      </c>
      <c r="P13" s="244"/>
      <c r="Q13" s="253">
        <f t="shared" si="2"/>
        <v>1.5937762331397645</v>
      </c>
      <c r="R13" s="254">
        <f t="shared" si="3"/>
        <v>1.5702952902894767</v>
      </c>
      <c r="S13" s="242">
        <f t="shared" si="4"/>
        <v>-1.4732898108305931E-2</v>
      </c>
    </row>
    <row r="14" spans="1:19" ht="24" customHeight="1" thickBot="1" x14ac:dyDescent="0.3">
      <c r="A14" s="14"/>
      <c r="B14" s="1" t="s">
        <v>38</v>
      </c>
      <c r="D14" s="1"/>
      <c r="E14" s="217">
        <v>3910.11</v>
      </c>
      <c r="F14" s="215">
        <v>3036.4700000000007</v>
      </c>
      <c r="G14" s="345">
        <f>E14/E11</f>
        <v>2.0203163705763614E-2</v>
      </c>
      <c r="H14" s="295">
        <f>F14/F11</f>
        <v>1.3095700130043979E-2</v>
      </c>
      <c r="I14" s="250">
        <f t="shared" si="0"/>
        <v>-0.22343105436931426</v>
      </c>
      <c r="J14" s="243"/>
      <c r="K14" s="217">
        <v>432.36399999999992</v>
      </c>
      <c r="L14" s="215">
        <v>323.31700000000006</v>
      </c>
      <c r="M14" s="345">
        <f>K14/K11</f>
        <v>8.7365400061269957E-3</v>
      </c>
      <c r="N14" s="295">
        <f>L14/L11</f>
        <v>5.5964831077490599E-3</v>
      </c>
      <c r="O14" s="284">
        <f t="shared" si="1"/>
        <v>-0.25221109990655993</v>
      </c>
      <c r="P14" s="244"/>
      <c r="Q14" s="253">
        <f t="shared" si="2"/>
        <v>1.1057591730155927</v>
      </c>
      <c r="R14" s="254">
        <f t="shared" si="3"/>
        <v>1.0647791679153753</v>
      </c>
      <c r="S14" s="242">
        <f t="shared" si="4"/>
        <v>-3.7060515617028937E-2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286656.23</v>
      </c>
      <c r="F15" s="193">
        <v>351676.78</v>
      </c>
      <c r="G15" s="341">
        <f>G7+G11</f>
        <v>1</v>
      </c>
      <c r="H15" s="342">
        <f>H7+H11</f>
        <v>1</v>
      </c>
      <c r="I15" s="218">
        <f t="shared" si="0"/>
        <v>0.22682413007385205</v>
      </c>
      <c r="J15" s="12"/>
      <c r="K15" s="23">
        <v>71877.270999999993</v>
      </c>
      <c r="L15" s="193">
        <v>85810.168999999922</v>
      </c>
      <c r="M15" s="341">
        <f>M7+M11</f>
        <v>1</v>
      </c>
      <c r="N15" s="342">
        <f>N7+N11</f>
        <v>1.0000000000000002</v>
      </c>
      <c r="O15" s="218">
        <f t="shared" si="1"/>
        <v>0.19384289089105691</v>
      </c>
      <c r="P15" s="8"/>
      <c r="Q15" s="255">
        <f t="shared" si="2"/>
        <v>2.5074379510258682</v>
      </c>
      <c r="R15" s="256">
        <f t="shared" si="3"/>
        <v>2.440029421333985</v>
      </c>
      <c r="S15" s="72">
        <f t="shared" si="4"/>
        <v>-2.6883428825947339E-2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241896.38</v>
      </c>
      <c r="F16" s="241">
        <f t="shared" ref="F16:F17" si="5">F8+F12</f>
        <v>298500.60000000003</v>
      </c>
      <c r="G16" s="343">
        <f>E16/E15</f>
        <v>0.84385530361576311</v>
      </c>
      <c r="H16" s="344">
        <f>F16/F15</f>
        <v>0.84879246221487814</v>
      </c>
      <c r="I16" s="282">
        <f t="shared" si="0"/>
        <v>0.23400193090942506</v>
      </c>
      <c r="J16" s="5"/>
      <c r="K16" s="240">
        <f t="shared" ref="K16:L18" si="6">K8+K12</f>
        <v>64261.77399999999</v>
      </c>
      <c r="L16" s="241">
        <f t="shared" si="6"/>
        <v>76950.563999999926</v>
      </c>
      <c r="M16" s="348">
        <f>K16/K15</f>
        <v>0.89404860682593246</v>
      </c>
      <c r="N16" s="344">
        <f>L16/L15</f>
        <v>0.89675343722956657</v>
      </c>
      <c r="O16" s="282">
        <f t="shared" si="1"/>
        <v>0.19745471078965135</v>
      </c>
      <c r="P16" s="57"/>
      <c r="Q16" s="253">
        <f t="shared" si="2"/>
        <v>2.6565827070252142</v>
      </c>
      <c r="R16" s="254">
        <f t="shared" si="3"/>
        <v>2.5779031599936451</v>
      </c>
      <c r="S16" s="242">
        <f t="shared" si="4"/>
        <v>-2.9616825715045331E-2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40600.5</v>
      </c>
      <c r="F17" s="215">
        <f t="shared" si="5"/>
        <v>47718.099999999977</v>
      </c>
      <c r="G17" s="346">
        <f>E17/E15</f>
        <v>0.14163480765793929</v>
      </c>
      <c r="H17" s="295">
        <f>F17/F15</f>
        <v>0.13568737748338111</v>
      </c>
      <c r="I17" s="242">
        <f t="shared" si="0"/>
        <v>0.17530818585977948</v>
      </c>
      <c r="J17" s="243"/>
      <c r="K17" s="217">
        <f t="shared" si="6"/>
        <v>7142.1399999999994</v>
      </c>
      <c r="L17" s="215">
        <f t="shared" si="6"/>
        <v>7994.37</v>
      </c>
      <c r="M17" s="345">
        <f>K17/K15</f>
        <v>9.9365764735280498E-2</v>
      </c>
      <c r="N17" s="295">
        <f>L17/L15</f>
        <v>9.3163433811673385E-2</v>
      </c>
      <c r="O17" s="242">
        <f t="shared" si="1"/>
        <v>0.11932418014768691</v>
      </c>
      <c r="P17" s="244"/>
      <c r="Q17" s="253">
        <f t="shared" si="2"/>
        <v>1.7591261191364638</v>
      </c>
      <c r="R17" s="254">
        <f t="shared" si="3"/>
        <v>1.6753328401591858</v>
      </c>
      <c r="S17" s="242">
        <f t="shared" si="4"/>
        <v>-4.763346872389751E-2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4159.3500000000004</v>
      </c>
      <c r="F18" s="249">
        <f>F10+F14</f>
        <v>5458.0800000000008</v>
      </c>
      <c r="G18" s="347">
        <f>E18/E15</f>
        <v>1.4509888726297701E-2</v>
      </c>
      <c r="H18" s="301">
        <f>F18/F15</f>
        <v>1.5520160301740707E-2</v>
      </c>
      <c r="I18" s="283">
        <f t="shared" si="0"/>
        <v>0.31224349958527181</v>
      </c>
      <c r="J18" s="243"/>
      <c r="K18" s="248">
        <f t="shared" si="6"/>
        <v>473.35699999999991</v>
      </c>
      <c r="L18" s="249">
        <f t="shared" si="6"/>
        <v>865.23500000000013</v>
      </c>
      <c r="M18" s="347">
        <f>K18/K15</f>
        <v>6.5856284387869977E-3</v>
      </c>
      <c r="N18" s="301">
        <f>L18/L15</f>
        <v>1.0083128958760132E-2</v>
      </c>
      <c r="O18" s="283">
        <f t="shared" si="1"/>
        <v>0.82786987411192881</v>
      </c>
      <c r="P18" s="244"/>
      <c r="Q18" s="257">
        <f t="shared" si="2"/>
        <v>1.138055224975056</v>
      </c>
      <c r="R18" s="258">
        <f t="shared" si="3"/>
        <v>1.5852369331339957</v>
      </c>
      <c r="S18" s="250">
        <f t="shared" si="4"/>
        <v>0.3929349809617026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19"/>
  <sheetViews>
    <sheetView showGridLines="0" showRowColHeaders="0" workbookViewId="0">
      <selection activeCell="A18" sqref="A18"/>
    </sheetView>
  </sheetViews>
  <sheetFormatPr defaultRowHeight="15" x14ac:dyDescent="0.25"/>
  <cols>
    <col min="1" max="1" width="152.5703125" customWidth="1"/>
  </cols>
  <sheetData>
    <row r="1" spans="1:1" ht="18.75" x14ac:dyDescent="0.3">
      <c r="A1" s="11" t="s">
        <v>27</v>
      </c>
    </row>
    <row r="3" spans="1:1" ht="46.5" customHeight="1" x14ac:dyDescent="0.25">
      <c r="A3" s="10" t="s">
        <v>28</v>
      </c>
    </row>
    <row r="5" spans="1:1" x14ac:dyDescent="0.25">
      <c r="A5" t="s">
        <v>32</v>
      </c>
    </row>
    <row r="7" spans="1:1" x14ac:dyDescent="0.25">
      <c r="A7" t="s">
        <v>118</v>
      </c>
    </row>
    <row r="9" spans="1:1" x14ac:dyDescent="0.25">
      <c r="A9" t="s">
        <v>108</v>
      </c>
    </row>
    <row r="11" spans="1:1" x14ac:dyDescent="0.25">
      <c r="A11" t="s">
        <v>115</v>
      </c>
    </row>
    <row r="13" spans="1:1" x14ac:dyDescent="0.25">
      <c r="A13" t="s">
        <v>149</v>
      </c>
    </row>
    <row r="15" spans="1:1" x14ac:dyDescent="0.25">
      <c r="A15" t="s">
        <v>148</v>
      </c>
    </row>
    <row r="17" spans="1:1" x14ac:dyDescent="0.25">
      <c r="A17" t="s">
        <v>152</v>
      </c>
    </row>
    <row r="19" spans="1:1" x14ac:dyDescent="0.25">
      <c r="A19" t="s">
        <v>150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P100" sqref="P100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34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157</v>
      </c>
      <c r="C5" s="467"/>
      <c r="D5" s="465" t="str">
        <f>B5</f>
        <v>jan-junho</v>
      </c>
      <c r="E5" s="467"/>
      <c r="F5" s="177" t="s">
        <v>124</v>
      </c>
      <c r="H5" s="468" t="str">
        <f>B5</f>
        <v>jan-junho</v>
      </c>
      <c r="I5" s="467"/>
      <c r="J5" s="465" t="str">
        <f>B5</f>
        <v>jan-junho</v>
      </c>
      <c r="K5" s="466"/>
      <c r="L5" s="177" t="str">
        <f>F5</f>
        <v>2021/2020</v>
      </c>
      <c r="N5" s="468" t="str">
        <f>B5</f>
        <v>jan-junho</v>
      </c>
      <c r="O5" s="466"/>
      <c r="P5" s="177" t="str">
        <f>F5</f>
        <v>2021/2020</v>
      </c>
    </row>
    <row r="6" spans="1:16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165</v>
      </c>
      <c r="B7" s="46">
        <v>49243.640000000014</v>
      </c>
      <c r="C7" s="195">
        <v>49875.91</v>
      </c>
      <c r="D7" s="345">
        <f>B7/$B$33</f>
        <v>0.17178639375812638</v>
      </c>
      <c r="E7" s="344">
        <f>C7/$C$33</f>
        <v>0.14182315363556278</v>
      </c>
      <c r="F7" s="67">
        <f>(C7-B7)/B7</f>
        <v>1.2839627614855225E-2</v>
      </c>
      <c r="H7" s="46">
        <v>12189.957</v>
      </c>
      <c r="I7" s="195">
        <v>12233.185000000001</v>
      </c>
      <c r="J7" s="345">
        <f>H7/$H$33</f>
        <v>0.16959404315725898</v>
      </c>
      <c r="K7" s="344">
        <f>I7/$I$33</f>
        <v>0.14256101744771063</v>
      </c>
      <c r="L7" s="67">
        <f>(I7-H7)/H7</f>
        <v>3.5461979070148461E-3</v>
      </c>
      <c r="N7" s="40">
        <f t="shared" ref="N7:N33" si="0">(H7/B7)*10</f>
        <v>2.4754378433438302</v>
      </c>
      <c r="O7" s="200">
        <f t="shared" ref="O7:O33" si="1">(I7/C7)*10</f>
        <v>2.4527241708472087</v>
      </c>
      <c r="P7" s="76">
        <f>(O7-N7)/N7</f>
        <v>-9.1756181871808888E-3</v>
      </c>
    </row>
    <row r="8" spans="1:16" ht="20.100000000000001" customHeight="1" x14ac:dyDescent="0.25">
      <c r="A8" s="14" t="s">
        <v>167</v>
      </c>
      <c r="B8" s="25">
        <v>33805.780000000006</v>
      </c>
      <c r="C8" s="188">
        <v>48752.21</v>
      </c>
      <c r="D8" s="345">
        <f t="shared" ref="D8:D32" si="2">B8/$B$33</f>
        <v>0.11793143306182469</v>
      </c>
      <c r="E8" s="295">
        <f t="shared" ref="E8:E32" si="3">C8/$C$33</f>
        <v>0.13862789007565413</v>
      </c>
      <c r="F8" s="67">
        <f t="shared" ref="F8:F33" si="4">(C8-B8)/B8</f>
        <v>0.44212646476430922</v>
      </c>
      <c r="H8" s="25">
        <v>8234.9310000000023</v>
      </c>
      <c r="I8" s="188">
        <v>11652.843999999999</v>
      </c>
      <c r="J8" s="345">
        <f t="shared" ref="J8:J32" si="5">H8/$H$33</f>
        <v>0.11456933305105589</v>
      </c>
      <c r="K8" s="295">
        <f t="shared" ref="K8:K32" si="6">I8/$I$33</f>
        <v>0.13579793788775776</v>
      </c>
      <c r="L8" s="67">
        <f t="shared" ref="L8:L33" si="7">(I8-H8)/H8</f>
        <v>0.41505059362367408</v>
      </c>
      <c r="N8" s="40">
        <f t="shared" si="0"/>
        <v>2.4359535558712149</v>
      </c>
      <c r="O8" s="201">
        <f t="shared" si="1"/>
        <v>2.3902186177816347</v>
      </c>
      <c r="P8" s="67">
        <f t="shared" ref="P8:P71" si="8">(O8-N8)/N8</f>
        <v>-1.8774963085543373E-2</v>
      </c>
    </row>
    <row r="9" spans="1:16" ht="20.100000000000001" customHeight="1" x14ac:dyDescent="0.25">
      <c r="A9" s="14" t="s">
        <v>166</v>
      </c>
      <c r="B9" s="25">
        <v>22932.870000000003</v>
      </c>
      <c r="C9" s="188">
        <v>42730.229999999989</v>
      </c>
      <c r="D9" s="345">
        <f t="shared" si="2"/>
        <v>8.0001296326265139E-2</v>
      </c>
      <c r="E9" s="295">
        <f t="shared" si="3"/>
        <v>0.12150426877771114</v>
      </c>
      <c r="F9" s="67">
        <f t="shared" si="4"/>
        <v>0.86327441789884929</v>
      </c>
      <c r="H9" s="25">
        <v>5390.7590000000009</v>
      </c>
      <c r="I9" s="188">
        <v>10046.513999999999</v>
      </c>
      <c r="J9" s="345">
        <f t="shared" si="5"/>
        <v>7.4999494624663765E-2</v>
      </c>
      <c r="K9" s="295">
        <f t="shared" si="6"/>
        <v>0.11707836165664696</v>
      </c>
      <c r="L9" s="67">
        <f t="shared" si="7"/>
        <v>0.8636548211485614</v>
      </c>
      <c r="N9" s="40">
        <f t="shared" si="0"/>
        <v>2.3506691486935565</v>
      </c>
      <c r="O9" s="201">
        <f t="shared" si="1"/>
        <v>2.351149057704581</v>
      </c>
      <c r="P9" s="67">
        <f t="shared" si="8"/>
        <v>2.0415846751181137E-4</v>
      </c>
    </row>
    <row r="10" spans="1:16" ht="20.100000000000001" customHeight="1" x14ac:dyDescent="0.25">
      <c r="A10" s="14" t="s">
        <v>174</v>
      </c>
      <c r="B10" s="25">
        <v>21364.29</v>
      </c>
      <c r="C10" s="188">
        <v>28767.93</v>
      </c>
      <c r="D10" s="345">
        <f t="shared" si="2"/>
        <v>7.452930640998108E-2</v>
      </c>
      <c r="E10" s="295">
        <f t="shared" si="3"/>
        <v>8.1802187793006978E-2</v>
      </c>
      <c r="F10" s="67">
        <f t="shared" si="4"/>
        <v>0.34654275896835324</v>
      </c>
      <c r="H10" s="25">
        <v>5047.6019999999999</v>
      </c>
      <c r="I10" s="188">
        <v>6715.0109999999995</v>
      </c>
      <c r="J10" s="345">
        <f t="shared" si="5"/>
        <v>7.0225287212142481E-2</v>
      </c>
      <c r="K10" s="295">
        <f t="shared" si="6"/>
        <v>7.8254256788609727E-2</v>
      </c>
      <c r="L10" s="67">
        <f t="shared" si="7"/>
        <v>0.33033686094902087</v>
      </c>
      <c r="N10" s="40">
        <f t="shared" si="0"/>
        <v>2.3626350325707053</v>
      </c>
      <c r="O10" s="201">
        <f t="shared" si="1"/>
        <v>2.3342002709266878</v>
      </c>
      <c r="P10" s="67">
        <f t="shared" si="8"/>
        <v>-1.2035190053488099E-2</v>
      </c>
    </row>
    <row r="11" spans="1:16" ht="20.100000000000001" customHeight="1" x14ac:dyDescent="0.25">
      <c r="A11" s="14" t="s">
        <v>173</v>
      </c>
      <c r="B11" s="25">
        <v>25514.989999999998</v>
      </c>
      <c r="C11" s="188">
        <v>28898.679999999993</v>
      </c>
      <c r="D11" s="345">
        <f t="shared" si="2"/>
        <v>8.9009019619074772E-2</v>
      </c>
      <c r="E11" s="295">
        <f t="shared" si="3"/>
        <v>8.2173978048820845E-2</v>
      </c>
      <c r="F11" s="67">
        <f t="shared" si="4"/>
        <v>0.13261576822095542</v>
      </c>
      <c r="H11" s="25">
        <v>6133.9139999999998</v>
      </c>
      <c r="I11" s="188">
        <v>6558.1900000000005</v>
      </c>
      <c r="J11" s="345">
        <f t="shared" si="5"/>
        <v>8.5338715767325102E-2</v>
      </c>
      <c r="K11" s="295">
        <f t="shared" si="6"/>
        <v>7.6426722804846109E-2</v>
      </c>
      <c r="L11" s="67">
        <f t="shared" si="7"/>
        <v>6.9168886293482557E-2</v>
      </c>
      <c r="N11" s="40">
        <f t="shared" si="0"/>
        <v>2.4040432702501549</v>
      </c>
      <c r="O11" s="201">
        <f t="shared" si="1"/>
        <v>2.269373549241696</v>
      </c>
      <c r="P11" s="67">
        <f t="shared" si="8"/>
        <v>-5.6018010438907653E-2</v>
      </c>
    </row>
    <row r="12" spans="1:16" ht="20.100000000000001" customHeight="1" x14ac:dyDescent="0.25">
      <c r="A12" s="14" t="s">
        <v>169</v>
      </c>
      <c r="B12" s="25">
        <v>18052.86</v>
      </c>
      <c r="C12" s="188">
        <v>17294.93</v>
      </c>
      <c r="D12" s="345">
        <f t="shared" si="2"/>
        <v>6.2977385839477512E-2</v>
      </c>
      <c r="E12" s="295">
        <f t="shared" si="3"/>
        <v>4.9178481445377203E-2</v>
      </c>
      <c r="F12" s="67">
        <f t="shared" si="4"/>
        <v>-4.1983929416170088E-2</v>
      </c>
      <c r="H12" s="25">
        <v>5273.53</v>
      </c>
      <c r="I12" s="188">
        <v>5129.2220000000007</v>
      </c>
      <c r="J12" s="345">
        <f t="shared" si="5"/>
        <v>7.3368533983434056E-2</v>
      </c>
      <c r="K12" s="295">
        <f t="shared" si="6"/>
        <v>5.9774057780960663E-2</v>
      </c>
      <c r="L12" s="67">
        <f t="shared" si="7"/>
        <v>-2.7364592597368193E-2</v>
      </c>
      <c r="N12" s="40">
        <f t="shared" si="0"/>
        <v>2.9211604144717236</v>
      </c>
      <c r="O12" s="201">
        <f t="shared" si="1"/>
        <v>2.9657373577111907</v>
      </c>
      <c r="P12" s="67">
        <f t="shared" si="8"/>
        <v>1.5260012089246613E-2</v>
      </c>
    </row>
    <row r="13" spans="1:16" ht="20.100000000000001" customHeight="1" x14ac:dyDescent="0.25">
      <c r="A13" s="14" t="s">
        <v>172</v>
      </c>
      <c r="B13" s="25">
        <v>16854.969999999998</v>
      </c>
      <c r="C13" s="188">
        <v>11767.279999999999</v>
      </c>
      <c r="D13" s="345">
        <f t="shared" si="2"/>
        <v>5.8798547654101238E-2</v>
      </c>
      <c r="E13" s="295">
        <f t="shared" si="3"/>
        <v>3.346049744882218E-2</v>
      </c>
      <c r="F13" s="67">
        <f t="shared" si="4"/>
        <v>-0.3018510267298013</v>
      </c>
      <c r="H13" s="25">
        <v>4863.2340000000004</v>
      </c>
      <c r="I13" s="188">
        <v>3723.3140000000003</v>
      </c>
      <c r="J13" s="345">
        <f t="shared" si="5"/>
        <v>6.7660248258451544E-2</v>
      </c>
      <c r="K13" s="295">
        <f t="shared" si="6"/>
        <v>4.3390125475688074E-2</v>
      </c>
      <c r="L13" s="67">
        <f t="shared" si="7"/>
        <v>-0.23439546606229517</v>
      </c>
      <c r="N13" s="40">
        <f t="shared" si="0"/>
        <v>2.8853412376290204</v>
      </c>
      <c r="O13" s="201">
        <f t="shared" si="1"/>
        <v>3.1641245895398091</v>
      </c>
      <c r="P13" s="67">
        <f t="shared" si="8"/>
        <v>9.6620582784126482E-2</v>
      </c>
    </row>
    <row r="14" spans="1:16" ht="20.100000000000001" customHeight="1" x14ac:dyDescent="0.25">
      <c r="A14" s="14" t="s">
        <v>179</v>
      </c>
      <c r="B14" s="25">
        <v>14990.930000000002</v>
      </c>
      <c r="C14" s="188">
        <v>15640.899999999998</v>
      </c>
      <c r="D14" s="345">
        <f t="shared" si="2"/>
        <v>5.2295845794106795E-2</v>
      </c>
      <c r="E14" s="295">
        <f t="shared" si="3"/>
        <v>4.4475213859726533E-2</v>
      </c>
      <c r="F14" s="67">
        <f t="shared" si="4"/>
        <v>4.3357550198686513E-2</v>
      </c>
      <c r="H14" s="25">
        <v>3070.5479999999998</v>
      </c>
      <c r="I14" s="188">
        <v>3208.6580000000004</v>
      </c>
      <c r="J14" s="345">
        <f t="shared" si="5"/>
        <v>4.2719318044225685E-2</v>
      </c>
      <c r="K14" s="295">
        <f t="shared" si="6"/>
        <v>3.7392514633085031E-2</v>
      </c>
      <c r="L14" s="67">
        <f t="shared" si="7"/>
        <v>4.4978941869659943E-2</v>
      </c>
      <c r="N14" s="40">
        <f t="shared" si="0"/>
        <v>2.048270520908309</v>
      </c>
      <c r="O14" s="201">
        <f t="shared" si="1"/>
        <v>2.0514535608564728</v>
      </c>
      <c r="P14" s="67">
        <f t="shared" si="8"/>
        <v>1.5540134546057419E-3</v>
      </c>
    </row>
    <row r="15" spans="1:16" ht="20.100000000000001" customHeight="1" x14ac:dyDescent="0.25">
      <c r="A15" s="14" t="s">
        <v>164</v>
      </c>
      <c r="B15" s="25">
        <v>11593.900000000001</v>
      </c>
      <c r="C15" s="188">
        <v>14505.789999999997</v>
      </c>
      <c r="D15" s="345">
        <f t="shared" si="2"/>
        <v>4.0445309700752038E-2</v>
      </c>
      <c r="E15" s="295">
        <f t="shared" si="3"/>
        <v>4.1247505735237902E-2</v>
      </c>
      <c r="F15" s="67">
        <f t="shared" si="4"/>
        <v>0.2511570739785573</v>
      </c>
      <c r="H15" s="25">
        <v>2071.0340000000001</v>
      </c>
      <c r="I15" s="188">
        <v>2985.11</v>
      </c>
      <c r="J15" s="345">
        <f t="shared" si="5"/>
        <v>2.8813475681345773E-2</v>
      </c>
      <c r="K15" s="295">
        <f t="shared" si="6"/>
        <v>3.4787368849023004E-2</v>
      </c>
      <c r="L15" s="67">
        <f t="shared" si="7"/>
        <v>0.44136214084365588</v>
      </c>
      <c r="N15" s="40">
        <f t="shared" si="0"/>
        <v>1.7863134924399899</v>
      </c>
      <c r="O15" s="201">
        <f t="shared" si="1"/>
        <v>2.0578748210197451</v>
      </c>
      <c r="P15" s="67">
        <f t="shared" si="8"/>
        <v>0.15202333169908475</v>
      </c>
    </row>
    <row r="16" spans="1:16" ht="20.100000000000001" customHeight="1" x14ac:dyDescent="0.25">
      <c r="A16" s="14" t="s">
        <v>177</v>
      </c>
      <c r="B16" s="25">
        <v>5600.78</v>
      </c>
      <c r="C16" s="188">
        <v>8082.5000000000009</v>
      </c>
      <c r="D16" s="345">
        <f t="shared" si="2"/>
        <v>1.9538315982178384E-2</v>
      </c>
      <c r="E16" s="295">
        <f t="shared" si="3"/>
        <v>2.2982751377557543E-2</v>
      </c>
      <c r="F16" s="67">
        <f t="shared" si="4"/>
        <v>0.44310256785662022</v>
      </c>
      <c r="H16" s="25">
        <v>1630.9499999999996</v>
      </c>
      <c r="I16" s="188">
        <v>2159.8420000000006</v>
      </c>
      <c r="J16" s="345">
        <f t="shared" si="5"/>
        <v>2.2690761311736495E-2</v>
      </c>
      <c r="K16" s="295">
        <f t="shared" si="6"/>
        <v>2.5170000539213481E-2</v>
      </c>
      <c r="L16" s="67">
        <f t="shared" si="7"/>
        <v>0.32428461939360564</v>
      </c>
      <c r="N16" s="40">
        <f t="shared" si="0"/>
        <v>2.9120051135734659</v>
      </c>
      <c r="O16" s="201">
        <f t="shared" si="1"/>
        <v>2.6722449737086302</v>
      </c>
      <c r="P16" s="67">
        <f t="shared" si="8"/>
        <v>-8.2335068282422805E-2</v>
      </c>
    </row>
    <row r="17" spans="1:16" ht="20.100000000000001" customHeight="1" x14ac:dyDescent="0.25">
      <c r="A17" s="14" t="s">
        <v>168</v>
      </c>
      <c r="B17" s="25">
        <v>7346.8899999999985</v>
      </c>
      <c r="C17" s="188">
        <v>7713.119999999999</v>
      </c>
      <c r="D17" s="345">
        <f t="shared" si="2"/>
        <v>2.5629619143459754E-2</v>
      </c>
      <c r="E17" s="295">
        <f t="shared" si="3"/>
        <v>2.1932411915281981E-2</v>
      </c>
      <c r="F17" s="67">
        <f t="shared" si="4"/>
        <v>4.9848303159568272E-2</v>
      </c>
      <c r="H17" s="25">
        <v>2025.0079999999996</v>
      </c>
      <c r="I17" s="188">
        <v>2146.6179999999999</v>
      </c>
      <c r="J17" s="345">
        <f t="shared" si="5"/>
        <v>2.8173134174779665E-2</v>
      </c>
      <c r="K17" s="295">
        <f t="shared" si="6"/>
        <v>2.501589292989272E-2</v>
      </c>
      <c r="L17" s="67">
        <f t="shared" si="7"/>
        <v>6.0054083736953326E-2</v>
      </c>
      <c r="N17" s="40">
        <f t="shared" si="0"/>
        <v>2.7562791875201613</v>
      </c>
      <c r="O17" s="201">
        <f t="shared" si="1"/>
        <v>2.7830735162943143</v>
      </c>
      <c r="P17" s="67">
        <f t="shared" si="8"/>
        <v>9.721195478118453E-3</v>
      </c>
    </row>
    <row r="18" spans="1:16" ht="20.100000000000001" customHeight="1" x14ac:dyDescent="0.25">
      <c r="A18" s="14" t="s">
        <v>171</v>
      </c>
      <c r="B18" s="25">
        <v>6425.8399999999983</v>
      </c>
      <c r="C18" s="188">
        <v>8056.56</v>
      </c>
      <c r="D18" s="345">
        <f t="shared" si="2"/>
        <v>2.2416537048575574E-2</v>
      </c>
      <c r="E18" s="295">
        <f t="shared" si="3"/>
        <v>2.2908990465620168E-2</v>
      </c>
      <c r="F18" s="67">
        <f t="shared" si="4"/>
        <v>0.2537753818955969</v>
      </c>
      <c r="H18" s="25">
        <v>1557.4609999999998</v>
      </c>
      <c r="I18" s="188">
        <v>1949.1409999999996</v>
      </c>
      <c r="J18" s="345">
        <f t="shared" si="5"/>
        <v>2.1668337964584099E-2</v>
      </c>
      <c r="K18" s="295">
        <f t="shared" si="6"/>
        <v>2.2714568945785423E-2</v>
      </c>
      <c r="L18" s="67">
        <f t="shared" si="7"/>
        <v>0.25148623304211143</v>
      </c>
      <c r="N18" s="40">
        <f t="shared" si="0"/>
        <v>2.4237469342529541</v>
      </c>
      <c r="O18" s="201">
        <f t="shared" si="1"/>
        <v>2.4193216459630404</v>
      </c>
      <c r="P18" s="67">
        <f t="shared" si="8"/>
        <v>-1.8258045950979532E-3</v>
      </c>
    </row>
    <row r="19" spans="1:16" ht="20.100000000000001" customHeight="1" x14ac:dyDescent="0.25">
      <c r="A19" s="14" t="s">
        <v>170</v>
      </c>
      <c r="B19" s="25">
        <v>7202.7800000000007</v>
      </c>
      <c r="C19" s="188">
        <v>7058.48</v>
      </c>
      <c r="D19" s="345">
        <f t="shared" si="2"/>
        <v>2.5126891538341949E-2</v>
      </c>
      <c r="E19" s="295">
        <f t="shared" si="3"/>
        <v>2.007092990330496E-2</v>
      </c>
      <c r="F19" s="67">
        <f t="shared" si="4"/>
        <v>-2.0033931343175979E-2</v>
      </c>
      <c r="H19" s="25">
        <v>1913.481</v>
      </c>
      <c r="I19" s="188">
        <v>1927.6269999999997</v>
      </c>
      <c r="J19" s="345">
        <f t="shared" si="5"/>
        <v>2.6621503200921468E-2</v>
      </c>
      <c r="K19" s="295">
        <f t="shared" si="6"/>
        <v>2.2463852739877475E-2</v>
      </c>
      <c r="L19" s="67">
        <f t="shared" si="7"/>
        <v>7.3928092309250683E-3</v>
      </c>
      <c r="N19" s="40">
        <f t="shared" si="0"/>
        <v>2.6565867623334323</v>
      </c>
      <c r="O19" s="201">
        <f t="shared" si="1"/>
        <v>2.7309378223073519</v>
      </c>
      <c r="P19" s="67">
        <f t="shared" si="8"/>
        <v>2.7987439005610671E-2</v>
      </c>
    </row>
    <row r="20" spans="1:16" ht="20.100000000000001" customHeight="1" x14ac:dyDescent="0.25">
      <c r="A20" s="14" t="s">
        <v>180</v>
      </c>
      <c r="B20" s="25">
        <v>1814.0900000000004</v>
      </c>
      <c r="C20" s="188">
        <v>8667.02</v>
      </c>
      <c r="D20" s="345">
        <f t="shared" si="2"/>
        <v>6.3284513300129611E-3</v>
      </c>
      <c r="E20" s="295">
        <f t="shared" si="3"/>
        <v>2.4644845758653732E-2</v>
      </c>
      <c r="F20" s="67">
        <f t="shared" si="4"/>
        <v>3.7776130180972274</v>
      </c>
      <c r="H20" s="25">
        <v>402.66600000000005</v>
      </c>
      <c r="I20" s="188">
        <v>1623.9679999999998</v>
      </c>
      <c r="J20" s="345">
        <f t="shared" si="5"/>
        <v>5.6021325573142591E-3</v>
      </c>
      <c r="K20" s="295">
        <f t="shared" si="6"/>
        <v>1.892512296532127E-2</v>
      </c>
      <c r="L20" s="67">
        <f t="shared" si="7"/>
        <v>3.0330397898009753</v>
      </c>
      <c r="N20" s="40">
        <f t="shared" si="0"/>
        <v>2.219658341096638</v>
      </c>
      <c r="O20" s="201">
        <f t="shared" si="1"/>
        <v>1.8737328401226716</v>
      </c>
      <c r="P20" s="67">
        <f t="shared" si="8"/>
        <v>-0.15584628254232108</v>
      </c>
    </row>
    <row r="21" spans="1:16" ht="20.100000000000001" customHeight="1" x14ac:dyDescent="0.25">
      <c r="A21" s="14" t="s">
        <v>175</v>
      </c>
      <c r="B21" s="25">
        <v>7227.52</v>
      </c>
      <c r="C21" s="188">
        <v>7204.38</v>
      </c>
      <c r="D21" s="345">
        <f t="shared" si="2"/>
        <v>2.5213197006044501E-2</v>
      </c>
      <c r="E21" s="295">
        <f t="shared" si="3"/>
        <v>2.0485799488951191E-2</v>
      </c>
      <c r="F21" s="67">
        <f t="shared" si="4"/>
        <v>-3.2016514655096528E-3</v>
      </c>
      <c r="H21" s="25">
        <v>2247.8430000000003</v>
      </c>
      <c r="I21" s="188">
        <v>1599.3040000000001</v>
      </c>
      <c r="J21" s="345">
        <f t="shared" si="5"/>
        <v>3.1273349262244531E-2</v>
      </c>
      <c r="K21" s="295">
        <f t="shared" si="6"/>
        <v>1.8637697823436283E-2</v>
      </c>
      <c r="L21" s="67">
        <f t="shared" si="7"/>
        <v>-0.28851614636787359</v>
      </c>
      <c r="N21" s="40">
        <f t="shared" si="0"/>
        <v>3.1101166098468083</v>
      </c>
      <c r="O21" s="201">
        <f t="shared" si="1"/>
        <v>2.2199051132783114</v>
      </c>
      <c r="P21" s="67">
        <f t="shared" si="8"/>
        <v>-0.28623090650364558</v>
      </c>
    </row>
    <row r="22" spans="1:16" ht="20.100000000000001" customHeight="1" x14ac:dyDescent="0.25">
      <c r="A22" s="14" t="s">
        <v>181</v>
      </c>
      <c r="B22" s="25">
        <v>4199.42</v>
      </c>
      <c r="C22" s="188">
        <v>4986.68</v>
      </c>
      <c r="D22" s="345">
        <f t="shared" si="2"/>
        <v>1.4649672885183769E-2</v>
      </c>
      <c r="E22" s="295">
        <f t="shared" si="3"/>
        <v>1.4179724916726094E-2</v>
      </c>
      <c r="F22" s="67">
        <f t="shared" si="4"/>
        <v>0.18746874568392782</v>
      </c>
      <c r="H22" s="25">
        <v>1122.337</v>
      </c>
      <c r="I22" s="188">
        <v>1360.2820000000002</v>
      </c>
      <c r="J22" s="345">
        <f t="shared" si="5"/>
        <v>1.561463011026114E-2</v>
      </c>
      <c r="K22" s="295">
        <f t="shared" si="6"/>
        <v>1.5852223761498474E-2</v>
      </c>
      <c r="L22" s="67">
        <f t="shared" si="7"/>
        <v>0.21200851437669804</v>
      </c>
      <c r="N22" s="40">
        <f t="shared" si="0"/>
        <v>2.6726000257178373</v>
      </c>
      <c r="O22" s="201">
        <f t="shared" si="1"/>
        <v>2.7278309416284987</v>
      </c>
      <c r="P22" s="67">
        <f t="shared" si="8"/>
        <v>2.066561227987225E-2</v>
      </c>
    </row>
    <row r="23" spans="1:16" ht="20.100000000000001" customHeight="1" x14ac:dyDescent="0.25">
      <c r="A23" s="14" t="s">
        <v>187</v>
      </c>
      <c r="B23" s="25">
        <v>2122.6099999999997</v>
      </c>
      <c r="C23" s="188">
        <v>2868.93</v>
      </c>
      <c r="D23" s="345">
        <f t="shared" si="2"/>
        <v>7.4047230719527729E-3</v>
      </c>
      <c r="E23" s="295">
        <f t="shared" si="3"/>
        <v>8.1578601805896885E-3</v>
      </c>
      <c r="F23" s="67">
        <f t="shared" si="4"/>
        <v>0.35160486382331202</v>
      </c>
      <c r="H23" s="25">
        <v>1140.0840000000001</v>
      </c>
      <c r="I23" s="188">
        <v>1160.3600000000001</v>
      </c>
      <c r="J23" s="345">
        <f t="shared" si="5"/>
        <v>1.5861537091468036E-2</v>
      </c>
      <c r="K23" s="295">
        <f t="shared" si="6"/>
        <v>1.3522406650894719E-2</v>
      </c>
      <c r="L23" s="67">
        <f t="shared" si="7"/>
        <v>1.7784654464057092E-2</v>
      </c>
      <c r="N23" s="40">
        <f t="shared" si="0"/>
        <v>5.3711421316209771</v>
      </c>
      <c r="O23" s="201">
        <f t="shared" si="1"/>
        <v>4.0445741095112115</v>
      </c>
      <c r="P23" s="67">
        <f t="shared" si="8"/>
        <v>-0.24698062155160574</v>
      </c>
    </row>
    <row r="24" spans="1:16" ht="20.100000000000001" customHeight="1" x14ac:dyDescent="0.25">
      <c r="A24" s="14" t="s">
        <v>184</v>
      </c>
      <c r="B24" s="25">
        <v>3149.1200000000008</v>
      </c>
      <c r="C24" s="188">
        <v>3467.8</v>
      </c>
      <c r="D24" s="345">
        <f t="shared" si="2"/>
        <v>1.0985702281788894E-2</v>
      </c>
      <c r="E24" s="295">
        <f t="shared" si="3"/>
        <v>9.8607590754214713E-3</v>
      </c>
      <c r="F24" s="67">
        <f t="shared" si="4"/>
        <v>0.10119652474342017</v>
      </c>
      <c r="H24" s="25">
        <v>829.94400000000007</v>
      </c>
      <c r="I24" s="188">
        <v>964.56799999999998</v>
      </c>
      <c r="J24" s="345">
        <f t="shared" si="5"/>
        <v>1.1546682121529071E-2</v>
      </c>
      <c r="K24" s="295">
        <f t="shared" si="6"/>
        <v>1.1240719034127525E-2</v>
      </c>
      <c r="L24" s="67">
        <f t="shared" si="7"/>
        <v>0.16220853455172868</v>
      </c>
      <c r="N24" s="40">
        <f t="shared" si="0"/>
        <v>2.635479117975815</v>
      </c>
      <c r="O24" s="201">
        <f t="shared" si="1"/>
        <v>2.7814983563065923</v>
      </c>
      <c r="P24" s="67">
        <f t="shared" si="8"/>
        <v>5.5405196472559266E-2</v>
      </c>
    </row>
    <row r="25" spans="1:16" ht="20.100000000000001" customHeight="1" x14ac:dyDescent="0.25">
      <c r="A25" s="14" t="s">
        <v>176</v>
      </c>
      <c r="B25" s="25">
        <v>1949.1599999999999</v>
      </c>
      <c r="C25" s="188">
        <v>2862.6800000000003</v>
      </c>
      <c r="D25" s="345">
        <f t="shared" si="2"/>
        <v>6.7996429032782602E-3</v>
      </c>
      <c r="E25" s="295">
        <f t="shared" si="3"/>
        <v>8.1400881798337679E-3</v>
      </c>
      <c r="F25" s="67">
        <f t="shared" ref="F25:F27" si="9">(C25-B25)/B25</f>
        <v>0.4686736850745965</v>
      </c>
      <c r="H25" s="25">
        <v>544.26599999999985</v>
      </c>
      <c r="I25" s="188">
        <v>807.90799999999979</v>
      </c>
      <c r="J25" s="345">
        <f t="shared" si="5"/>
        <v>7.5721572679073998E-3</v>
      </c>
      <c r="K25" s="295">
        <f t="shared" si="6"/>
        <v>9.4150612848693908E-3</v>
      </c>
      <c r="L25" s="67">
        <f t="shared" ref="L25:L29" si="10">(I25-H25)/H25</f>
        <v>0.48439917246346459</v>
      </c>
      <c r="N25" s="40">
        <f t="shared" si="0"/>
        <v>2.7923105337683918</v>
      </c>
      <c r="O25" s="201">
        <f t="shared" si="1"/>
        <v>2.8222085598110853</v>
      </c>
      <c r="P25" s="67">
        <f t="shared" ref="P25:P29" si="11">(O25-N25)/N25</f>
        <v>1.070727115810588E-2</v>
      </c>
    </row>
    <row r="26" spans="1:16" ht="20.100000000000001" customHeight="1" x14ac:dyDescent="0.25">
      <c r="A26" s="14" t="s">
        <v>200</v>
      </c>
      <c r="B26" s="25">
        <v>1892.26</v>
      </c>
      <c r="C26" s="188">
        <v>2716.4999999999995</v>
      </c>
      <c r="D26" s="345">
        <f t="shared" si="2"/>
        <v>6.6011473045605911E-3</v>
      </c>
      <c r="E26" s="295">
        <f t="shared" si="3"/>
        <v>7.7244224085536717E-3</v>
      </c>
      <c r="F26" s="67">
        <f t="shared" si="9"/>
        <v>0.43558496189741341</v>
      </c>
      <c r="H26" s="25">
        <v>451.09299999999996</v>
      </c>
      <c r="I26" s="188">
        <v>705.97299999999996</v>
      </c>
      <c r="J26" s="345">
        <f t="shared" si="5"/>
        <v>6.2758782258163347E-3</v>
      </c>
      <c r="K26" s="295">
        <f t="shared" si="6"/>
        <v>8.2271484630219039E-3</v>
      </c>
      <c r="L26" s="67">
        <f t="shared" si="10"/>
        <v>0.56502761071442031</v>
      </c>
      <c r="N26" s="40">
        <f t="shared" si="0"/>
        <v>2.3838848783993742</v>
      </c>
      <c r="O26" s="201">
        <f t="shared" si="1"/>
        <v>2.5988330572427758</v>
      </c>
      <c r="P26" s="67">
        <f t="shared" si="11"/>
        <v>9.0167180802675953E-2</v>
      </c>
    </row>
    <row r="27" spans="1:16" ht="20.100000000000001" customHeight="1" x14ac:dyDescent="0.25">
      <c r="A27" s="14" t="s">
        <v>185</v>
      </c>
      <c r="B27" s="25">
        <v>1937.6400000000003</v>
      </c>
      <c r="C27" s="188">
        <v>2030.66</v>
      </c>
      <c r="D27" s="345">
        <f t="shared" si="2"/>
        <v>6.7594553936609061E-3</v>
      </c>
      <c r="E27" s="295">
        <f t="shared" si="3"/>
        <v>5.774222568803093E-3</v>
      </c>
      <c r="F27" s="67">
        <f t="shared" si="9"/>
        <v>4.8006853698313277E-2</v>
      </c>
      <c r="H27" s="25">
        <v>580.44799999999998</v>
      </c>
      <c r="I27" s="188">
        <v>662.05200000000002</v>
      </c>
      <c r="J27" s="345">
        <f t="shared" si="5"/>
        <v>8.0755431017963935E-3</v>
      </c>
      <c r="K27" s="295">
        <f t="shared" si="6"/>
        <v>7.7153093591972744E-3</v>
      </c>
      <c r="L27" s="67">
        <f t="shared" si="10"/>
        <v>0.14058795964496396</v>
      </c>
      <c r="N27" s="40">
        <f t="shared" si="0"/>
        <v>2.9956441857104514</v>
      </c>
      <c r="O27" s="201">
        <f t="shared" si="1"/>
        <v>3.2602799089951051</v>
      </c>
      <c r="P27" s="67">
        <f t="shared" si="11"/>
        <v>8.834017222305468E-2</v>
      </c>
    </row>
    <row r="28" spans="1:16" ht="20.100000000000001" customHeight="1" x14ac:dyDescent="0.25">
      <c r="A28" s="14" t="s">
        <v>178</v>
      </c>
      <c r="B28" s="25">
        <v>1592.5</v>
      </c>
      <c r="C28" s="188">
        <v>2324.73</v>
      </c>
      <c r="D28" s="345">
        <f t="shared" si="2"/>
        <v>5.5554348147256408E-3</v>
      </c>
      <c r="E28" s="295">
        <f t="shared" si="3"/>
        <v>6.6104165307701015E-3</v>
      </c>
      <c r="F28" s="67">
        <f t="shared" ref="F28:F29" si="12">(C28-B28)/B28</f>
        <v>0.45979905808477239</v>
      </c>
      <c r="H28" s="25">
        <v>541.57899999999995</v>
      </c>
      <c r="I28" s="188">
        <v>593.78800000000001</v>
      </c>
      <c r="J28" s="345">
        <f t="shared" si="5"/>
        <v>7.5347741012593518E-3</v>
      </c>
      <c r="K28" s="295">
        <f t="shared" si="6"/>
        <v>6.919785928868172E-3</v>
      </c>
      <c r="L28" s="67">
        <f t="shared" si="10"/>
        <v>9.6401448357488137E-2</v>
      </c>
      <c r="N28" s="40">
        <f t="shared" si="0"/>
        <v>3.400810047095761</v>
      </c>
      <c r="O28" s="201">
        <f t="shared" si="1"/>
        <v>2.5542235012237979</v>
      </c>
      <c r="P28" s="67">
        <f t="shared" si="11"/>
        <v>-0.24893673393929625</v>
      </c>
    </row>
    <row r="29" spans="1:16" ht="20.100000000000001" customHeight="1" x14ac:dyDescent="0.25">
      <c r="A29" s="14" t="s">
        <v>182</v>
      </c>
      <c r="B29" s="25">
        <v>3338.3399999999997</v>
      </c>
      <c r="C29" s="188">
        <v>2474.61</v>
      </c>
      <c r="D29" s="345">
        <f t="shared" si="2"/>
        <v>1.1645796081250357E-2</v>
      </c>
      <c r="E29" s="295">
        <f t="shared" si="3"/>
        <v>7.0366033264977019E-3</v>
      </c>
      <c r="F29" s="67">
        <f t="shared" si="12"/>
        <v>-0.25873038695878781</v>
      </c>
      <c r="H29" s="25">
        <v>572.72</v>
      </c>
      <c r="I29" s="188">
        <v>489.84700000000004</v>
      </c>
      <c r="J29" s="345">
        <f t="shared" si="5"/>
        <v>7.9680264989470725E-3</v>
      </c>
      <c r="K29" s="295">
        <f t="shared" si="6"/>
        <v>5.7084959243000662E-3</v>
      </c>
      <c r="L29" s="67">
        <f t="shared" si="10"/>
        <v>-0.14470072635842993</v>
      </c>
      <c r="N29" s="40">
        <f t="shared" si="0"/>
        <v>1.7155831940425483</v>
      </c>
      <c r="O29" s="201">
        <f t="shared" si="1"/>
        <v>1.979491717886859</v>
      </c>
      <c r="P29" s="67">
        <f t="shared" si="11"/>
        <v>0.15383021048512638</v>
      </c>
    </row>
    <row r="30" spans="1:16" ht="20.100000000000001" customHeight="1" x14ac:dyDescent="0.25">
      <c r="A30" s="14" t="s">
        <v>199</v>
      </c>
      <c r="B30" s="25">
        <v>1162.29</v>
      </c>
      <c r="C30" s="188">
        <v>2299.42</v>
      </c>
      <c r="D30" s="345">
        <f t="shared" si="2"/>
        <v>4.0546476174615166E-3</v>
      </c>
      <c r="E30" s="295">
        <f t="shared" si="3"/>
        <v>6.5384470365089228E-3</v>
      </c>
      <c r="F30" s="67">
        <f t="shared" ref="F30" si="13">(C30-B30)/B30</f>
        <v>0.97835307883574685</v>
      </c>
      <c r="H30" s="25">
        <v>256.90199999999999</v>
      </c>
      <c r="I30" s="188">
        <v>485.24299999999999</v>
      </c>
      <c r="J30" s="345">
        <f t="shared" si="5"/>
        <v>3.5741757641299427E-3</v>
      </c>
      <c r="K30" s="295">
        <f t="shared" si="6"/>
        <v>5.6548426096212426E-3</v>
      </c>
      <c r="L30" s="67">
        <f t="shared" ref="L30" si="14">(I30-H30)/H30</f>
        <v>0.88882531081891158</v>
      </c>
      <c r="N30" s="40">
        <f t="shared" si="0"/>
        <v>2.2103089590377616</v>
      </c>
      <c r="O30" s="201">
        <f t="shared" si="1"/>
        <v>2.110284332570822</v>
      </c>
      <c r="P30" s="67">
        <f t="shared" ref="P30" si="15">(O30-N30)/N30</f>
        <v>-4.5253685489509296E-2</v>
      </c>
    </row>
    <row r="31" spans="1:16" ht="20.100000000000001" customHeight="1" x14ac:dyDescent="0.25">
      <c r="A31" s="14" t="s">
        <v>188</v>
      </c>
      <c r="B31" s="25">
        <v>1244.8200000000002</v>
      </c>
      <c r="C31" s="188">
        <v>2068.3899999999994</v>
      </c>
      <c r="D31" s="345">
        <f t="shared" si="2"/>
        <v>4.3425534480796063E-3</v>
      </c>
      <c r="E31" s="295">
        <f t="shared" si="3"/>
        <v>5.8815085829664378E-3</v>
      </c>
      <c r="F31" s="67">
        <f t="shared" ref="F31:F32" si="16">(C31-B31)/B31</f>
        <v>0.66159766070596482</v>
      </c>
      <c r="H31" s="25">
        <v>330.48</v>
      </c>
      <c r="I31" s="188">
        <v>463.72200000000009</v>
      </c>
      <c r="J31" s="345">
        <f t="shared" si="5"/>
        <v>4.5978373330284057E-3</v>
      </c>
      <c r="K31" s="295">
        <f t="shared" si="6"/>
        <v>5.4040448283000113E-3</v>
      </c>
      <c r="L31" s="67">
        <f t="shared" ref="L31:L32" si="17">(I31-H31)/H31</f>
        <v>0.40317719680464797</v>
      </c>
      <c r="N31" s="40">
        <f t="shared" si="0"/>
        <v>2.6548416638550147</v>
      </c>
      <c r="O31" s="201">
        <f t="shared" si="1"/>
        <v>2.2419466348222543</v>
      </c>
      <c r="P31" s="67">
        <f t="shared" ref="P31:P32" si="18">(O31-N31)/N31</f>
        <v>-0.15552529352474004</v>
      </c>
    </row>
    <row r="32" spans="1:16" ht="20.100000000000001" customHeight="1" thickBot="1" x14ac:dyDescent="0.3">
      <c r="A32" s="14" t="s">
        <v>17</v>
      </c>
      <c r="B32" s="25">
        <f>B33-SUM(B7:B31)</f>
        <v>14095.939999999886</v>
      </c>
      <c r="C32" s="188">
        <f>C33-SUM(C7:C31)</f>
        <v>18560.460000000079</v>
      </c>
      <c r="D32" s="345">
        <f t="shared" si="2"/>
        <v>4.9173673985735085E-2</v>
      </c>
      <c r="E32" s="295">
        <f t="shared" si="3"/>
        <v>5.2777041464040025E-2</v>
      </c>
      <c r="F32" s="67">
        <f t="shared" si="16"/>
        <v>0.31672382260425552</v>
      </c>
      <c r="H32" s="25">
        <f>H33-SUM(H7:H31)</f>
        <v>3454.5000000000146</v>
      </c>
      <c r="I32" s="188">
        <f>I33-SUM(I7:I31)</f>
        <v>4457.8780000000261</v>
      </c>
      <c r="J32" s="345">
        <f t="shared" si="5"/>
        <v>4.8061090132373196E-2</v>
      </c>
      <c r="K32" s="295">
        <f t="shared" si="6"/>
        <v>5.1950462887446647E-2</v>
      </c>
      <c r="L32" s="67">
        <f t="shared" si="17"/>
        <v>0.2904553480966876</v>
      </c>
      <c r="N32" s="40">
        <f t="shared" si="0"/>
        <v>2.4507056641841856</v>
      </c>
      <c r="O32" s="201">
        <f t="shared" si="1"/>
        <v>2.4018143946863422</v>
      </c>
      <c r="P32" s="67">
        <f t="shared" si="18"/>
        <v>-1.9949874116816386E-2</v>
      </c>
    </row>
    <row r="33" spans="1:16" ht="26.25" customHeight="1" thickBot="1" x14ac:dyDescent="0.3">
      <c r="A33" s="18" t="s">
        <v>18</v>
      </c>
      <c r="B33" s="23">
        <v>286656.22999999986</v>
      </c>
      <c r="C33" s="193">
        <v>351676.77999999997</v>
      </c>
      <c r="D33" s="341">
        <f>SUM(D7:D32)</f>
        <v>1.0000000000000002</v>
      </c>
      <c r="E33" s="342">
        <f>SUM(E7:E32)</f>
        <v>1.0000000000000004</v>
      </c>
      <c r="F33" s="72">
        <f t="shared" si="4"/>
        <v>0.22682413007385235</v>
      </c>
      <c r="G33" s="2"/>
      <c r="H33" s="23">
        <v>71877.271000000008</v>
      </c>
      <c r="I33" s="193">
        <v>85810.169000000024</v>
      </c>
      <c r="J33" s="341">
        <f>SUM(J7:J32)</f>
        <v>1</v>
      </c>
      <c r="K33" s="342">
        <f>SUM(K7:K32)</f>
        <v>1</v>
      </c>
      <c r="L33" s="72">
        <f t="shared" si="7"/>
        <v>0.19384289089105811</v>
      </c>
      <c r="N33" s="35">
        <f t="shared" si="0"/>
        <v>2.50743795102587</v>
      </c>
      <c r="O33" s="194">
        <f t="shared" si="1"/>
        <v>2.4400294213339881</v>
      </c>
      <c r="P33" s="72">
        <f t="shared" si="8"/>
        <v>-2.6883428825946788E-2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jan-junho</v>
      </c>
      <c r="C37" s="467"/>
      <c r="D37" s="465" t="str">
        <f>B5</f>
        <v>jan-junho</v>
      </c>
      <c r="E37" s="467"/>
      <c r="F37" s="177" t="str">
        <f>F5</f>
        <v>2021/2020</v>
      </c>
      <c r="H37" s="468" t="str">
        <f>B5</f>
        <v>jan-junho</v>
      </c>
      <c r="I37" s="467"/>
      <c r="J37" s="465" t="str">
        <f>B5</f>
        <v>jan-junho</v>
      </c>
      <c r="K37" s="466"/>
      <c r="L37" s="177" t="str">
        <f>L5</f>
        <v>2021/2020</v>
      </c>
      <c r="N37" s="468" t="str">
        <f>B5</f>
        <v>jan-junho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174</v>
      </c>
      <c r="B39" s="46">
        <v>21364.29</v>
      </c>
      <c r="C39" s="195">
        <v>28767.93</v>
      </c>
      <c r="D39" s="345">
        <f t="shared" ref="D39:D61" si="19">B39/$B$62</f>
        <v>0.22943554510177228</v>
      </c>
      <c r="E39" s="344">
        <f t="shared" ref="E39:E61" si="20">C39/$C$62</f>
        <v>0.24011479264466373</v>
      </c>
      <c r="F39" s="67">
        <f>(C39-B39)/B39</f>
        <v>0.34654275896835324</v>
      </c>
      <c r="H39" s="46">
        <v>5047.6019999999999</v>
      </c>
      <c r="I39" s="195">
        <v>6715.0109999999995</v>
      </c>
      <c r="J39" s="345">
        <f t="shared" ref="J39:J61" si="21">H39/$H$62</f>
        <v>0.22545900918674974</v>
      </c>
      <c r="K39" s="344">
        <f t="shared" ref="K39:K61" si="22">I39/$I$62</f>
        <v>0.23949073404199892</v>
      </c>
      <c r="L39" s="67">
        <f>(I39-H39)/H39</f>
        <v>0.33033686094902087</v>
      </c>
      <c r="N39" s="40">
        <f t="shared" ref="N39:N62" si="23">(H39/B39)*10</f>
        <v>2.3626350325707053</v>
      </c>
      <c r="O39" s="200">
        <f t="shared" ref="O39:O62" si="24">(I39/C39)*10</f>
        <v>2.3342002709266878</v>
      </c>
      <c r="P39" s="76">
        <f t="shared" si="8"/>
        <v>-1.2035190053488099E-2</v>
      </c>
    </row>
    <row r="40" spans="1:16" ht="20.100000000000001" customHeight="1" x14ac:dyDescent="0.25">
      <c r="A40" s="45" t="s">
        <v>173</v>
      </c>
      <c r="B40" s="25">
        <v>25514.989999999998</v>
      </c>
      <c r="C40" s="188">
        <v>28898.679999999993</v>
      </c>
      <c r="D40" s="345">
        <f t="shared" si="19"/>
        <v>0.2740107740026122</v>
      </c>
      <c r="E40" s="295">
        <f t="shared" si="20"/>
        <v>0.2412061123586052</v>
      </c>
      <c r="F40" s="67">
        <f t="shared" ref="F40:F62" si="25">(C40-B40)/B40</f>
        <v>0.13261576822095542</v>
      </c>
      <c r="H40" s="25">
        <v>6133.9139999999998</v>
      </c>
      <c r="I40" s="188">
        <v>6558.1900000000005</v>
      </c>
      <c r="J40" s="345">
        <f t="shared" si="21"/>
        <v>0.27398082750516639</v>
      </c>
      <c r="K40" s="295">
        <f t="shared" si="22"/>
        <v>0.23389771618942951</v>
      </c>
      <c r="L40" s="67">
        <f t="shared" ref="L40:L62" si="26">(I40-H40)/H40</f>
        <v>6.9168886293482557E-2</v>
      </c>
      <c r="N40" s="40">
        <f t="shared" si="23"/>
        <v>2.4040432702501549</v>
      </c>
      <c r="O40" s="201">
        <f t="shared" si="24"/>
        <v>2.269373549241696</v>
      </c>
      <c r="P40" s="67">
        <f t="shared" si="8"/>
        <v>-5.6018010438907653E-2</v>
      </c>
    </row>
    <row r="41" spans="1:16" ht="20.100000000000001" customHeight="1" x14ac:dyDescent="0.25">
      <c r="A41" s="45" t="s">
        <v>164</v>
      </c>
      <c r="B41" s="25">
        <v>11593.900000000001</v>
      </c>
      <c r="C41" s="188">
        <v>14505.789999999997</v>
      </c>
      <c r="D41" s="345">
        <f t="shared" si="19"/>
        <v>0.12450929875766702</v>
      </c>
      <c r="E41" s="295">
        <f t="shared" si="20"/>
        <v>0.12107422251086665</v>
      </c>
      <c r="F41" s="67">
        <f t="shared" si="25"/>
        <v>0.2511570739785573</v>
      </c>
      <c r="H41" s="25">
        <v>2071.0340000000001</v>
      </c>
      <c r="I41" s="188">
        <v>2985.11</v>
      </c>
      <c r="J41" s="345">
        <f t="shared" si="21"/>
        <v>9.2505960975542659E-2</v>
      </c>
      <c r="K41" s="295">
        <f t="shared" si="22"/>
        <v>0.10646388890444282</v>
      </c>
      <c r="L41" s="67">
        <f t="shared" si="26"/>
        <v>0.44136214084365588</v>
      </c>
      <c r="N41" s="40">
        <f t="shared" si="23"/>
        <v>1.7863134924399899</v>
      </c>
      <c r="O41" s="201">
        <f t="shared" si="24"/>
        <v>2.0578748210197451</v>
      </c>
      <c r="P41" s="67">
        <f t="shared" si="8"/>
        <v>0.15202333169908475</v>
      </c>
    </row>
    <row r="42" spans="1:16" ht="20.100000000000001" customHeight="1" x14ac:dyDescent="0.25">
      <c r="A42" s="45" t="s">
        <v>168</v>
      </c>
      <c r="B42" s="25">
        <v>7346.8899999999985</v>
      </c>
      <c r="C42" s="188">
        <v>7713.119999999999</v>
      </c>
      <c r="D42" s="345">
        <f t="shared" si="19"/>
        <v>7.8899776774831246E-2</v>
      </c>
      <c r="E42" s="295">
        <f t="shared" si="20"/>
        <v>6.4378431449305121E-2</v>
      </c>
      <c r="F42" s="67">
        <f t="shared" si="25"/>
        <v>4.9848303159568272E-2</v>
      </c>
      <c r="H42" s="25">
        <v>2025.0079999999996</v>
      </c>
      <c r="I42" s="188">
        <v>2146.6179999999999</v>
      </c>
      <c r="J42" s="345">
        <f t="shared" si="21"/>
        <v>9.0450137961598717E-2</v>
      </c>
      <c r="K42" s="295">
        <f t="shared" si="22"/>
        <v>7.6559088366015729E-2</v>
      </c>
      <c r="L42" s="67">
        <f t="shared" si="26"/>
        <v>6.0054083736953326E-2</v>
      </c>
      <c r="N42" s="40">
        <f t="shared" si="23"/>
        <v>2.7562791875201613</v>
      </c>
      <c r="O42" s="201">
        <f t="shared" si="24"/>
        <v>2.7830735162943143</v>
      </c>
      <c r="P42" s="67">
        <f t="shared" si="8"/>
        <v>9.721195478118453E-3</v>
      </c>
    </row>
    <row r="43" spans="1:16" ht="20.100000000000001" customHeight="1" x14ac:dyDescent="0.25">
      <c r="A43" s="45" t="s">
        <v>171</v>
      </c>
      <c r="B43" s="25">
        <v>6425.8399999999983</v>
      </c>
      <c r="C43" s="188">
        <v>8056.56</v>
      </c>
      <c r="D43" s="345">
        <f t="shared" si="19"/>
        <v>6.9008429633597559E-2</v>
      </c>
      <c r="E43" s="295">
        <f t="shared" si="20"/>
        <v>6.7244992386636518E-2</v>
      </c>
      <c r="F43" s="67">
        <f t="shared" si="25"/>
        <v>0.2537753818955969</v>
      </c>
      <c r="H43" s="25">
        <v>1557.4609999999998</v>
      </c>
      <c r="I43" s="188">
        <v>1949.1409999999996</v>
      </c>
      <c r="J43" s="345">
        <f t="shared" si="21"/>
        <v>6.9566422611569687E-2</v>
      </c>
      <c r="K43" s="295">
        <f t="shared" si="22"/>
        <v>6.9516075080346962E-2</v>
      </c>
      <c r="L43" s="67">
        <f t="shared" si="26"/>
        <v>0.25148623304211143</v>
      </c>
      <c r="N43" s="40">
        <f t="shared" si="23"/>
        <v>2.4237469342529541</v>
      </c>
      <c r="O43" s="201">
        <f t="shared" si="24"/>
        <v>2.4193216459630404</v>
      </c>
      <c r="P43" s="67">
        <f t="shared" ref="P43:P54" si="27">(O43-N43)/N43</f>
        <v>-1.8258045950979532E-3</v>
      </c>
    </row>
    <row r="44" spans="1:16" ht="20.100000000000001" customHeight="1" x14ac:dyDescent="0.25">
      <c r="A44" s="45" t="s">
        <v>170</v>
      </c>
      <c r="B44" s="25">
        <v>7202.7800000000007</v>
      </c>
      <c r="C44" s="188">
        <v>7058.48</v>
      </c>
      <c r="D44" s="345">
        <f t="shared" si="19"/>
        <v>7.735214957052837E-2</v>
      </c>
      <c r="E44" s="295">
        <f t="shared" si="20"/>
        <v>5.8914404393590566E-2</v>
      </c>
      <c r="F44" s="67">
        <f t="shared" ref="F44:F54" si="28">(C44-B44)/B44</f>
        <v>-2.0033931343175979E-2</v>
      </c>
      <c r="H44" s="25">
        <v>1913.481</v>
      </c>
      <c r="I44" s="188">
        <v>1927.6269999999997</v>
      </c>
      <c r="J44" s="345">
        <f t="shared" si="21"/>
        <v>8.5468610710129497E-2</v>
      </c>
      <c r="K44" s="295">
        <f t="shared" si="22"/>
        <v>6.8748778697335894E-2</v>
      </c>
      <c r="L44" s="67">
        <f t="shared" ref="L44:L54" si="29">(I44-H44)/H44</f>
        <v>7.3928092309250683E-3</v>
      </c>
      <c r="N44" s="40">
        <f t="shared" si="23"/>
        <v>2.6565867623334323</v>
      </c>
      <c r="O44" s="201">
        <f t="shared" si="24"/>
        <v>2.7309378223073519</v>
      </c>
      <c r="P44" s="67">
        <f t="shared" si="27"/>
        <v>2.7987439005610671E-2</v>
      </c>
    </row>
    <row r="45" spans="1:16" ht="20.100000000000001" customHeight="1" x14ac:dyDescent="0.25">
      <c r="A45" s="45" t="s">
        <v>180</v>
      </c>
      <c r="B45" s="25">
        <v>1814.0900000000004</v>
      </c>
      <c r="C45" s="188">
        <v>8667.02</v>
      </c>
      <c r="D45" s="345">
        <f t="shared" si="19"/>
        <v>1.9481889078161462E-2</v>
      </c>
      <c r="E45" s="295">
        <f t="shared" si="20"/>
        <v>7.2340266058320973E-2</v>
      </c>
      <c r="F45" s="67">
        <f t="shared" si="28"/>
        <v>3.7776130180972274</v>
      </c>
      <c r="H45" s="25">
        <v>402.66600000000005</v>
      </c>
      <c r="I45" s="188">
        <v>1623.9679999999998</v>
      </c>
      <c r="J45" s="345">
        <f t="shared" si="21"/>
        <v>1.7985704378671651E-2</v>
      </c>
      <c r="K45" s="295">
        <f t="shared" si="22"/>
        <v>5.7918786489064115E-2</v>
      </c>
      <c r="L45" s="67">
        <f t="shared" si="29"/>
        <v>3.0330397898009753</v>
      </c>
      <c r="N45" s="40">
        <f t="shared" si="23"/>
        <v>2.219658341096638</v>
      </c>
      <c r="O45" s="201">
        <f t="shared" si="24"/>
        <v>1.8737328401226716</v>
      </c>
      <c r="P45" s="67">
        <f t="shared" si="27"/>
        <v>-0.15584628254232108</v>
      </c>
    </row>
    <row r="46" spans="1:16" ht="20.100000000000001" customHeight="1" x14ac:dyDescent="0.25">
      <c r="A46" s="45" t="s">
        <v>181</v>
      </c>
      <c r="B46" s="25">
        <v>4199.42</v>
      </c>
      <c r="C46" s="188">
        <v>4986.68</v>
      </c>
      <c r="D46" s="345">
        <f t="shared" si="19"/>
        <v>4.5098443094120352E-2</v>
      </c>
      <c r="E46" s="295">
        <f t="shared" si="20"/>
        <v>4.1621890563043357E-2</v>
      </c>
      <c r="F46" s="67">
        <f t="shared" si="28"/>
        <v>0.18746874568392782</v>
      </c>
      <c r="H46" s="25">
        <v>1122.337</v>
      </c>
      <c r="I46" s="188">
        <v>1360.2820000000002</v>
      </c>
      <c r="J46" s="345">
        <f t="shared" si="21"/>
        <v>5.0130931082448489E-2</v>
      </c>
      <c r="K46" s="295">
        <f t="shared" si="22"/>
        <v>4.8514430532447146E-2</v>
      </c>
      <c r="L46" s="67">
        <f t="shared" si="29"/>
        <v>0.21200851437669804</v>
      </c>
      <c r="N46" s="40">
        <f t="shared" si="23"/>
        <v>2.6726000257178373</v>
      </c>
      <c r="O46" s="201">
        <f t="shared" si="24"/>
        <v>2.7278309416284987</v>
      </c>
      <c r="P46" s="67">
        <f t="shared" si="27"/>
        <v>2.066561227987225E-2</v>
      </c>
    </row>
    <row r="47" spans="1:16" ht="20.100000000000001" customHeight="1" x14ac:dyDescent="0.25">
      <c r="A47" s="45" t="s">
        <v>176</v>
      </c>
      <c r="B47" s="25">
        <v>1949.1599999999999</v>
      </c>
      <c r="C47" s="188">
        <v>2862.6800000000003</v>
      </c>
      <c r="D47" s="345">
        <f t="shared" si="19"/>
        <v>2.093243384594435E-2</v>
      </c>
      <c r="E47" s="295">
        <f t="shared" si="20"/>
        <v>2.3893683508268617E-2</v>
      </c>
      <c r="F47" s="67">
        <f t="shared" si="28"/>
        <v>0.4686736850745965</v>
      </c>
      <c r="H47" s="25">
        <v>544.26599999999985</v>
      </c>
      <c r="I47" s="188">
        <v>807.90799999999979</v>
      </c>
      <c r="J47" s="345">
        <f t="shared" si="21"/>
        <v>2.4310489038960579E-2</v>
      </c>
      <c r="K47" s="295">
        <f t="shared" si="22"/>
        <v>2.8814022785428533E-2</v>
      </c>
      <c r="L47" s="67">
        <f t="shared" si="29"/>
        <v>0.48439917246346459</v>
      </c>
      <c r="N47" s="40">
        <f t="shared" si="23"/>
        <v>2.7923105337683918</v>
      </c>
      <c r="O47" s="201">
        <f t="shared" si="24"/>
        <v>2.8222085598110853</v>
      </c>
      <c r="P47" s="67">
        <f t="shared" si="27"/>
        <v>1.070727115810588E-2</v>
      </c>
    </row>
    <row r="48" spans="1:16" ht="20.100000000000001" customHeight="1" x14ac:dyDescent="0.25">
      <c r="A48" s="45" t="s">
        <v>178</v>
      </c>
      <c r="B48" s="25">
        <v>1592.5</v>
      </c>
      <c r="C48" s="188">
        <v>2324.73</v>
      </c>
      <c r="D48" s="345">
        <f t="shared" si="19"/>
        <v>1.7102188070587523E-2</v>
      </c>
      <c r="E48" s="295">
        <f t="shared" si="20"/>
        <v>1.940362278081284E-2</v>
      </c>
      <c r="F48" s="67">
        <f t="shared" si="28"/>
        <v>0.45979905808477239</v>
      </c>
      <c r="H48" s="25">
        <v>541.57899999999995</v>
      </c>
      <c r="I48" s="188">
        <v>593.78800000000001</v>
      </c>
      <c r="J48" s="345">
        <f t="shared" si="21"/>
        <v>2.4190469996713433E-2</v>
      </c>
      <c r="K48" s="295">
        <f t="shared" si="22"/>
        <v>2.1177437235073846E-2</v>
      </c>
      <c r="L48" s="67">
        <f t="shared" si="29"/>
        <v>9.6401448357488137E-2</v>
      </c>
      <c r="N48" s="40">
        <f t="shared" si="23"/>
        <v>3.400810047095761</v>
      </c>
      <c r="O48" s="201">
        <f t="shared" si="24"/>
        <v>2.5542235012237979</v>
      </c>
      <c r="P48" s="67">
        <f t="shared" si="27"/>
        <v>-0.24893673393929625</v>
      </c>
    </row>
    <row r="49" spans="1:16" ht="20.100000000000001" customHeight="1" x14ac:dyDescent="0.25">
      <c r="A49" s="45" t="s">
        <v>188</v>
      </c>
      <c r="B49" s="25">
        <v>1244.8200000000002</v>
      </c>
      <c r="C49" s="188">
        <v>2068.3899999999994</v>
      </c>
      <c r="D49" s="345">
        <f t="shared" si="19"/>
        <v>1.3368380379295927E-2</v>
      </c>
      <c r="E49" s="295">
        <f t="shared" si="20"/>
        <v>1.7264051878543081E-2</v>
      </c>
      <c r="F49" s="67">
        <f t="shared" si="28"/>
        <v>0.66159766070596482</v>
      </c>
      <c r="H49" s="25">
        <v>330.48</v>
      </c>
      <c r="I49" s="188">
        <v>463.72200000000009</v>
      </c>
      <c r="J49" s="345">
        <f t="shared" si="21"/>
        <v>1.4761404198674352E-2</v>
      </c>
      <c r="K49" s="295">
        <f t="shared" si="22"/>
        <v>1.6538635926497194E-2</v>
      </c>
      <c r="L49" s="67">
        <f t="shared" si="29"/>
        <v>0.40317719680464797</v>
      </c>
      <c r="N49" s="40">
        <f t="shared" ref="N49" si="30">(H49/B49)*10</f>
        <v>2.6548416638550147</v>
      </c>
      <c r="O49" s="201">
        <f t="shared" ref="O49" si="31">(I49/C49)*10</f>
        <v>2.2419466348222543</v>
      </c>
      <c r="P49" s="67">
        <f t="shared" ref="P49" si="32">(O49-N49)/N49</f>
        <v>-0.15552529352474004</v>
      </c>
    </row>
    <row r="50" spans="1:16" ht="20.100000000000001" customHeight="1" x14ac:dyDescent="0.25">
      <c r="A50" s="45" t="s">
        <v>191</v>
      </c>
      <c r="B50" s="25">
        <v>1504.85</v>
      </c>
      <c r="C50" s="188">
        <v>1240.1599999999999</v>
      </c>
      <c r="D50" s="345">
        <f t="shared" si="19"/>
        <v>1.6160896526231483E-2</v>
      </c>
      <c r="E50" s="295">
        <f t="shared" si="20"/>
        <v>1.0351136186934761E-2</v>
      </c>
      <c r="F50" s="67">
        <f t="shared" si="28"/>
        <v>-0.17589128484566574</v>
      </c>
      <c r="H50" s="25">
        <v>335.20300000000003</v>
      </c>
      <c r="I50" s="188">
        <v>299.69400000000013</v>
      </c>
      <c r="J50" s="345">
        <f t="shared" si="21"/>
        <v>1.4972364353692324E-2</v>
      </c>
      <c r="K50" s="295">
        <f t="shared" si="22"/>
        <v>1.0688580561965253E-2</v>
      </c>
      <c r="L50" s="67">
        <f t="shared" si="29"/>
        <v>-0.1059328227969317</v>
      </c>
      <c r="N50" s="40">
        <f t="shared" si="23"/>
        <v>2.2274844668903881</v>
      </c>
      <c r="O50" s="201">
        <f t="shared" si="24"/>
        <v>2.4165752806089551</v>
      </c>
      <c r="P50" s="67">
        <f t="shared" si="27"/>
        <v>8.488984616020305E-2</v>
      </c>
    </row>
    <row r="51" spans="1:16" ht="20.100000000000001" customHeight="1" x14ac:dyDescent="0.25">
      <c r="A51" s="45" t="s">
        <v>189</v>
      </c>
      <c r="B51" s="25">
        <v>164.92</v>
      </c>
      <c r="C51" s="188">
        <v>744.73</v>
      </c>
      <c r="D51" s="345">
        <f t="shared" si="19"/>
        <v>1.7711101140353497E-3</v>
      </c>
      <c r="E51" s="295">
        <f t="shared" si="20"/>
        <v>6.2159734651141196E-3</v>
      </c>
      <c r="F51" s="67">
        <f t="shared" si="28"/>
        <v>3.5157045840407477</v>
      </c>
      <c r="H51" s="25">
        <v>37.463000000000008</v>
      </c>
      <c r="I51" s="188">
        <v>154.584</v>
      </c>
      <c r="J51" s="345">
        <f t="shared" si="21"/>
        <v>1.6733432749181112E-3</v>
      </c>
      <c r="K51" s="295">
        <f t="shared" si="22"/>
        <v>5.5132352919672603E-3</v>
      </c>
      <c r="L51" s="67">
        <f t="shared" si="29"/>
        <v>3.1263112938098918</v>
      </c>
      <c r="N51" s="40">
        <f t="shared" si="23"/>
        <v>2.2715862236235758</v>
      </c>
      <c r="O51" s="201">
        <f t="shared" si="24"/>
        <v>2.0757052891652008</v>
      </c>
      <c r="P51" s="67">
        <f t="shared" si="27"/>
        <v>-8.623090438799666E-2</v>
      </c>
    </row>
    <row r="52" spans="1:16" ht="20.100000000000001" customHeight="1" x14ac:dyDescent="0.25">
      <c r="A52" s="45" t="s">
        <v>190</v>
      </c>
      <c r="B52" s="25">
        <v>168.11</v>
      </c>
      <c r="C52" s="188">
        <v>699.55999999999983</v>
      </c>
      <c r="D52" s="345">
        <f t="shared" si="19"/>
        <v>1.8053681862144231E-3</v>
      </c>
      <c r="E52" s="295">
        <f t="shared" si="20"/>
        <v>5.838956933727971E-3</v>
      </c>
      <c r="F52" s="67">
        <f t="shared" si="28"/>
        <v>3.161322943310926</v>
      </c>
      <c r="H52" s="25">
        <v>48.063000000000002</v>
      </c>
      <c r="I52" s="188">
        <v>130.53099999999995</v>
      </c>
      <c r="J52" s="345">
        <f t="shared" si="21"/>
        <v>2.1468087932730736E-3</v>
      </c>
      <c r="K52" s="295">
        <f t="shared" si="22"/>
        <v>4.6553855243477863E-3</v>
      </c>
      <c r="L52" s="67">
        <f t="shared" si="29"/>
        <v>1.7158313047458531</v>
      </c>
      <c r="N52" s="40">
        <f t="shared" si="23"/>
        <v>2.859020879186247</v>
      </c>
      <c r="O52" s="201">
        <f t="shared" si="24"/>
        <v>1.8659014237520724</v>
      </c>
      <c r="P52" s="67">
        <f t="shared" si="27"/>
        <v>-0.34736348470349149</v>
      </c>
    </row>
    <row r="53" spans="1:16" ht="20.100000000000001" customHeight="1" x14ac:dyDescent="0.25">
      <c r="A53" s="45" t="s">
        <v>193</v>
      </c>
      <c r="B53" s="25">
        <v>550.97</v>
      </c>
      <c r="C53" s="188">
        <v>538.1099999999999</v>
      </c>
      <c r="D53" s="345">
        <f t="shared" si="19"/>
        <v>5.9169812001579961E-3</v>
      </c>
      <c r="E53" s="295">
        <f t="shared" si="20"/>
        <v>4.4913961856143277E-3</v>
      </c>
      <c r="F53" s="67">
        <f t="shared" si="28"/>
        <v>-2.3340653756103103E-2</v>
      </c>
      <c r="H53" s="25">
        <v>145.709</v>
      </c>
      <c r="I53" s="188">
        <v>124.27199999999998</v>
      </c>
      <c r="J53" s="345">
        <f t="shared" si="21"/>
        <v>6.5083195484889889E-3</v>
      </c>
      <c r="K53" s="295">
        <f t="shared" si="22"/>
        <v>4.4321584135703258E-3</v>
      </c>
      <c r="L53" s="67">
        <f t="shared" si="29"/>
        <v>-0.14712200344522319</v>
      </c>
      <c r="N53" s="40">
        <f t="shared" si="23"/>
        <v>2.6445904495707566</v>
      </c>
      <c r="O53" s="201">
        <f t="shared" si="24"/>
        <v>2.309416290349557</v>
      </c>
      <c r="P53" s="67">
        <f t="shared" si="27"/>
        <v>-0.1267395332519641</v>
      </c>
    </row>
    <row r="54" spans="1:16" ht="20.100000000000001" customHeight="1" x14ac:dyDescent="0.25">
      <c r="A54" s="45" t="s">
        <v>192</v>
      </c>
      <c r="B54" s="25">
        <v>51.940000000000005</v>
      </c>
      <c r="C54" s="188">
        <v>154.13999999999996</v>
      </c>
      <c r="D54" s="345">
        <f t="shared" si="19"/>
        <v>5.5779444168685465E-4</v>
      </c>
      <c r="E54" s="295">
        <f t="shared" si="20"/>
        <v>1.2865470034948102E-3</v>
      </c>
      <c r="F54" s="67">
        <f t="shared" si="28"/>
        <v>1.96765498652291</v>
      </c>
      <c r="H54" s="25">
        <v>20.773000000000003</v>
      </c>
      <c r="I54" s="188">
        <v>48.787000000000006</v>
      </c>
      <c r="J54" s="345">
        <f t="shared" si="21"/>
        <v>9.2785841630072126E-4</v>
      </c>
      <c r="K54" s="295">
        <f t="shared" si="22"/>
        <v>1.7399873867231198E-3</v>
      </c>
      <c r="L54" s="67">
        <f t="shared" si="29"/>
        <v>1.3485774803831896</v>
      </c>
      <c r="N54" s="40">
        <f t="shared" si="23"/>
        <v>3.9994224104736236</v>
      </c>
      <c r="O54" s="201">
        <f t="shared" si="24"/>
        <v>3.1651096405864809</v>
      </c>
      <c r="P54" s="67">
        <f t="shared" si="27"/>
        <v>-0.20860831496624554</v>
      </c>
    </row>
    <row r="55" spans="1:16" ht="20.100000000000001" customHeight="1" x14ac:dyDescent="0.25">
      <c r="A55" s="45" t="s">
        <v>194</v>
      </c>
      <c r="B55" s="25"/>
      <c r="C55" s="188">
        <v>185.76999999999995</v>
      </c>
      <c r="D55" s="345">
        <f t="shared" si="19"/>
        <v>0</v>
      </c>
      <c r="E55" s="295">
        <f t="shared" si="20"/>
        <v>1.5505503882135131E-3</v>
      </c>
      <c r="F55" s="67"/>
      <c r="H55" s="25"/>
      <c r="I55" s="188">
        <v>45.048000000000002</v>
      </c>
      <c r="J55" s="345">
        <f t="shared" si="21"/>
        <v>0</v>
      </c>
      <c r="K55" s="295">
        <f t="shared" si="22"/>
        <v>1.6066360259311516E-3</v>
      </c>
      <c r="L55" s="67"/>
      <c r="N55" s="40"/>
      <c r="O55" s="201">
        <f t="shared" si="24"/>
        <v>2.4249340582440659</v>
      </c>
      <c r="P55" s="67"/>
    </row>
    <row r="56" spans="1:16" ht="20.100000000000001" customHeight="1" x14ac:dyDescent="0.25">
      <c r="A56" s="45" t="s">
        <v>195</v>
      </c>
      <c r="B56" s="25">
        <v>98.06</v>
      </c>
      <c r="C56" s="188">
        <v>121.96000000000001</v>
      </c>
      <c r="D56" s="345">
        <f t="shared" si="19"/>
        <v>1.0530866952601649E-3</v>
      </c>
      <c r="E56" s="295">
        <f t="shared" si="20"/>
        <v>1.0179529813560862E-3</v>
      </c>
      <c r="F56" s="67">
        <f t="shared" ref="F55:F59" si="33">(C56-B56)/B56</f>
        <v>0.2437283295941261</v>
      </c>
      <c r="H56" s="25">
        <v>29.737000000000002</v>
      </c>
      <c r="I56" s="188">
        <v>31.415999999999997</v>
      </c>
      <c r="J56" s="345">
        <f t="shared" si="21"/>
        <v>1.3282494452190124E-3</v>
      </c>
      <c r="K56" s="295">
        <f t="shared" si="22"/>
        <v>1.1204510164858164E-3</v>
      </c>
      <c r="L56" s="67">
        <f t="shared" ref="L55:L59" si="34">(I56-H56)/H56</f>
        <v>5.6461647106298377E-2</v>
      </c>
      <c r="N56" s="40">
        <f t="shared" si="23"/>
        <v>3.032531103406078</v>
      </c>
      <c r="O56" s="201">
        <f t="shared" si="24"/>
        <v>2.5759265332896026</v>
      </c>
      <c r="P56" s="67">
        <f t="shared" ref="P55:P56" si="35">(O56-N56)/N56</f>
        <v>-0.15056880030138067</v>
      </c>
    </row>
    <row r="57" spans="1:16" ht="20.100000000000001" customHeight="1" x14ac:dyDescent="0.25">
      <c r="A57" s="45" t="s">
        <v>198</v>
      </c>
      <c r="B57" s="25">
        <v>145.61000000000001</v>
      </c>
      <c r="C57" s="188">
        <v>75.180000000000007</v>
      </c>
      <c r="D57" s="345">
        <f t="shared" si="19"/>
        <v>1.5637360156723703E-3</v>
      </c>
      <c r="E57" s="295">
        <f t="shared" si="20"/>
        <v>6.2749840224951255E-4</v>
      </c>
      <c r="F57" s="67">
        <f t="shared" si="33"/>
        <v>-0.48368930705308699</v>
      </c>
      <c r="H57" s="25">
        <v>28.965000000000003</v>
      </c>
      <c r="I57" s="188">
        <v>19.643999999999998</v>
      </c>
      <c r="J57" s="345">
        <f t="shared" si="21"/>
        <v>1.2937668621841039E-3</v>
      </c>
      <c r="K57" s="295">
        <f t="shared" si="22"/>
        <v>7.0060287012501201E-4</v>
      </c>
      <c r="L57" s="67">
        <f t="shared" si="34"/>
        <v>-0.32180217503884012</v>
      </c>
      <c r="N57" s="40">
        <f t="shared" ref="N57:N59" si="36">(H57/B57)*10</f>
        <v>1.9892177735045671</v>
      </c>
      <c r="O57" s="201">
        <f t="shared" ref="O57:O59" si="37">(I57/C57)*10</f>
        <v>2.6129289704708696</v>
      </c>
      <c r="P57" s="67">
        <f t="shared" ref="P57:P59" si="38">(O57-N57)/N57</f>
        <v>0.31354596026329468</v>
      </c>
    </row>
    <row r="58" spans="1:16" ht="20.100000000000001" customHeight="1" x14ac:dyDescent="0.25">
      <c r="A58" s="45" t="s">
        <v>221</v>
      </c>
      <c r="B58" s="25">
        <v>13.459999999999999</v>
      </c>
      <c r="C58" s="188">
        <v>37.03</v>
      </c>
      <c r="D58" s="345">
        <f t="shared" si="19"/>
        <v>1.4454973402204589E-4</v>
      </c>
      <c r="E58" s="295">
        <f t="shared" si="20"/>
        <v>3.0907509756982507E-4</v>
      </c>
      <c r="F58" s="67">
        <f t="shared" si="33"/>
        <v>1.7511144130757803</v>
      </c>
      <c r="H58" s="25">
        <v>4.3970000000000002</v>
      </c>
      <c r="I58" s="188">
        <v>13.633999999999997</v>
      </c>
      <c r="J58" s="345">
        <f t="shared" si="21"/>
        <v>1.9639885700063886E-4</v>
      </c>
      <c r="K58" s="295">
        <f t="shared" si="22"/>
        <v>4.8625633940564098E-4</v>
      </c>
      <c r="L58" s="67">
        <f t="shared" si="34"/>
        <v>2.1007505117125302</v>
      </c>
      <c r="N58" s="40">
        <f t="shared" si="36"/>
        <v>3.2667161961367022</v>
      </c>
      <c r="O58" s="201">
        <f t="shared" si="37"/>
        <v>3.6818795571158507</v>
      </c>
      <c r="P58" s="67">
        <f t="shared" si="38"/>
        <v>0.12708889785716029</v>
      </c>
    </row>
    <row r="59" spans="1:16" ht="20.100000000000001" customHeight="1" x14ac:dyDescent="0.25">
      <c r="A59" s="45" t="s">
        <v>222</v>
      </c>
      <c r="B59" s="25">
        <v>41.62</v>
      </c>
      <c r="C59" s="188">
        <v>29.61</v>
      </c>
      <c r="D59" s="345">
        <f t="shared" si="19"/>
        <v>4.4696581946489965E-4</v>
      </c>
      <c r="E59" s="295">
        <f t="shared" si="20"/>
        <v>2.4714322546698678E-4</v>
      </c>
      <c r="F59" s="67">
        <f t="shared" si="33"/>
        <v>-0.28856319077366649</v>
      </c>
      <c r="H59" s="25">
        <v>13.241999999999999</v>
      </c>
      <c r="I59" s="188">
        <v>12.486000000000001</v>
      </c>
      <c r="J59" s="345">
        <f t="shared" si="21"/>
        <v>5.914745654770205E-4</v>
      </c>
      <c r="K59" s="295">
        <f t="shared" si="22"/>
        <v>4.453129421900275E-4</v>
      </c>
      <c r="L59" s="67">
        <f t="shared" si="34"/>
        <v>-5.7091073855912888E-2</v>
      </c>
      <c r="N59" s="40">
        <f t="shared" si="36"/>
        <v>3.1816434406535321</v>
      </c>
      <c r="O59" s="201">
        <f t="shared" si="37"/>
        <v>4.2168186423505576</v>
      </c>
      <c r="P59" s="67">
        <f t="shared" si="38"/>
        <v>0.32535864593437697</v>
      </c>
    </row>
    <row r="60" spans="1:16" ht="20.100000000000001" customHeight="1" x14ac:dyDescent="0.25">
      <c r="A60" s="45" t="s">
        <v>216</v>
      </c>
      <c r="B60" s="25">
        <v>55.580000000000005</v>
      </c>
      <c r="C60" s="188">
        <v>33.28</v>
      </c>
      <c r="D60" s="345">
        <f t="shared" si="19"/>
        <v>5.9688515727676899E-4</v>
      </c>
      <c r="E60" s="295">
        <f t="shared" si="20"/>
        <v>2.7777529697876798E-4</v>
      </c>
      <c r="F60" s="67">
        <f t="shared" ref="F60:F61" si="39">(C60-B60)/B60</f>
        <v>-0.40122346167686224</v>
      </c>
      <c r="H60" s="25">
        <v>10.807999999999998</v>
      </c>
      <c r="I60" s="188">
        <v>7.5810000000000013</v>
      </c>
      <c r="J60" s="345">
        <f t="shared" si="21"/>
        <v>4.8275616248872054E-4</v>
      </c>
      <c r="K60" s="295">
        <f t="shared" si="22"/>
        <v>2.703762145396924E-4</v>
      </c>
      <c r="L60" s="67">
        <f t="shared" ref="L60:L61" si="40">(I60-H60)/H60</f>
        <v>-0.29857512953367848</v>
      </c>
      <c r="N60" s="40">
        <f t="shared" ref="N59:N61" si="41">(H60/B60)*10</f>
        <v>1.9445843828715359</v>
      </c>
      <c r="O60" s="201"/>
      <c r="P60" s="67">
        <f t="shared" ref="P59:P61" si="42">(O60-N60)/N60</f>
        <v>-1</v>
      </c>
    </row>
    <row r="61" spans="1:16" ht="20.100000000000001" customHeight="1" thickBot="1" x14ac:dyDescent="0.3">
      <c r="A61" s="14" t="s">
        <v>17</v>
      </c>
      <c r="B61" s="25">
        <f>B62-SUM(B39:B60)</f>
        <v>72.939999999987776</v>
      </c>
      <c r="C61" s="188">
        <f>C62-SUM(C39:C60)</f>
        <v>39.480000000025029</v>
      </c>
      <c r="D61" s="345">
        <f t="shared" si="19"/>
        <v>7.8331780085930613E-4</v>
      </c>
      <c r="E61" s="295">
        <f t="shared" si="20"/>
        <v>3.2952430062285797E-4</v>
      </c>
      <c r="F61" s="67">
        <f t="shared" si="39"/>
        <v>-0.45873320537384638</v>
      </c>
      <c r="H61" s="25">
        <f>H62-SUM(H39:H60)</f>
        <v>23.925999999995838</v>
      </c>
      <c r="I61" s="188">
        <f>I62-SUM(I39:I60)</f>
        <v>19.666999999994005</v>
      </c>
      <c r="J61" s="345">
        <f t="shared" si="21"/>
        <v>1.0686920747319689E-3</v>
      </c>
      <c r="K61" s="295">
        <f t="shared" si="22"/>
        <v>7.0142316466831659E-4</v>
      </c>
      <c r="L61" s="67">
        <f t="shared" si="40"/>
        <v>-0.17800718883234032</v>
      </c>
      <c r="N61" s="40">
        <f t="shared" si="41"/>
        <v>3.2802303262955643</v>
      </c>
      <c r="O61" s="201">
        <f t="shared" ref="O58:O61" si="43">(I61/C61)*10</f>
        <v>4.9815096251219702</v>
      </c>
      <c r="P61" s="67">
        <f t="shared" si="42"/>
        <v>0.51864629297165776</v>
      </c>
    </row>
    <row r="62" spans="1:16" ht="26.25" customHeight="1" thickBot="1" x14ac:dyDescent="0.3">
      <c r="A62" s="18" t="s">
        <v>18</v>
      </c>
      <c r="B62" s="47">
        <v>93116.739999999991</v>
      </c>
      <c r="C62" s="199">
        <v>119809.06999999999</v>
      </c>
      <c r="D62" s="351">
        <f>SUM(D39:D61)</f>
        <v>1</v>
      </c>
      <c r="E62" s="352">
        <f>SUM(E39:E61)</f>
        <v>1.0000000000000002</v>
      </c>
      <c r="F62" s="72">
        <f t="shared" si="25"/>
        <v>0.28665447265443361</v>
      </c>
      <c r="G62" s="2"/>
      <c r="H62" s="47">
        <v>22388.113999999998</v>
      </c>
      <c r="I62" s="199">
        <v>28038.708999999992</v>
      </c>
      <c r="J62" s="351">
        <f>SUM(J39:J61)</f>
        <v>0.99999999999999978</v>
      </c>
      <c r="K62" s="352">
        <f>SUM(K39:K61)</f>
        <v>1</v>
      </c>
      <c r="L62" s="72">
        <f t="shared" si="26"/>
        <v>0.25239263119707156</v>
      </c>
      <c r="M62" s="2"/>
      <c r="N62" s="35">
        <f t="shared" si="23"/>
        <v>2.4043060356279655</v>
      </c>
      <c r="O62" s="194">
        <f t="shared" si="24"/>
        <v>2.340282668081807</v>
      </c>
      <c r="P62" s="72">
        <f t="shared" si="8"/>
        <v>-2.6628626554787441E-2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B5</f>
        <v>jan-junho</v>
      </c>
      <c r="C66" s="467"/>
      <c r="D66" s="465" t="str">
        <f>B5</f>
        <v>jan-junho</v>
      </c>
      <c r="E66" s="467"/>
      <c r="F66" s="177" t="str">
        <f>F37</f>
        <v>2021/2020</v>
      </c>
      <c r="H66" s="468" t="str">
        <f>B5</f>
        <v>jan-junho</v>
      </c>
      <c r="I66" s="467"/>
      <c r="J66" s="465" t="str">
        <f>B5</f>
        <v>jan-junho</v>
      </c>
      <c r="K66" s="466"/>
      <c r="L66" s="177" t="str">
        <f>L37</f>
        <v>2021/2020</v>
      </c>
      <c r="N66" s="468" t="str">
        <f>B5</f>
        <v>jan-junho</v>
      </c>
      <c r="O66" s="466"/>
      <c r="P66" s="177" t="str">
        <f>P37</f>
        <v>2021/2020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/>
    </row>
    <row r="68" spans="1:16" ht="20.100000000000001" customHeight="1" x14ac:dyDescent="0.25">
      <c r="A68" s="45" t="s">
        <v>165</v>
      </c>
      <c r="B68" s="46">
        <v>49243.640000000014</v>
      </c>
      <c r="C68" s="195">
        <v>49875.91</v>
      </c>
      <c r="D68" s="345">
        <f>B68/$B$96</f>
        <v>0.25443716938594818</v>
      </c>
      <c r="E68" s="344">
        <f>C68/$C$96</f>
        <v>0.2151050269138382</v>
      </c>
      <c r="F68" s="76">
        <f t="shared" ref="F68:F76" si="44">(C68-B68)/B68</f>
        <v>1.2839627614855225E-2</v>
      </c>
      <c r="H68" s="25">
        <v>12189.957</v>
      </c>
      <c r="I68" s="195">
        <v>12233.185000000001</v>
      </c>
      <c r="J68" s="359">
        <f>H68/$H$96</f>
        <v>0.24631571315712641</v>
      </c>
      <c r="K68" s="344">
        <f>I68/$I$96</f>
        <v>0.21175135611944018</v>
      </c>
      <c r="L68" s="76">
        <f t="shared" ref="L68:L76" si="45">(I68-H68)/H68</f>
        <v>3.5461979070148461E-3</v>
      </c>
      <c r="N68" s="49">
        <f t="shared" ref="N68:N96" si="46">(H68/B68)*10</f>
        <v>2.4754378433438302</v>
      </c>
      <c r="O68" s="197">
        <f t="shared" ref="O68:O96" si="47">(I68/C68)*10</f>
        <v>2.4527241708472087</v>
      </c>
      <c r="P68" s="76">
        <f t="shared" si="8"/>
        <v>-9.1756181871808888E-3</v>
      </c>
    </row>
    <row r="69" spans="1:16" ht="20.100000000000001" customHeight="1" x14ac:dyDescent="0.25">
      <c r="A69" s="45" t="s">
        <v>167</v>
      </c>
      <c r="B69" s="25">
        <v>33805.780000000006</v>
      </c>
      <c r="C69" s="188">
        <v>48752.21</v>
      </c>
      <c r="D69" s="345">
        <f t="shared" ref="D69:D95" si="48">B69/$B$96</f>
        <v>0.17467122601180779</v>
      </c>
      <c r="E69" s="295">
        <f t="shared" ref="E69:E95" si="49">C69/$C$96</f>
        <v>0.21025872899680609</v>
      </c>
      <c r="F69" s="67">
        <f t="shared" si="44"/>
        <v>0.44212646476430922</v>
      </c>
      <c r="H69" s="25">
        <v>8234.9310000000023</v>
      </c>
      <c r="I69" s="188">
        <v>11652.843999999999</v>
      </c>
      <c r="J69" s="360">
        <f t="shared" ref="J69:J95" si="50">H69/$H$96</f>
        <v>0.16639869214179581</v>
      </c>
      <c r="K69" s="295">
        <f t="shared" ref="K69:K96" si="51">I69/$I$96</f>
        <v>0.20170589422527996</v>
      </c>
      <c r="L69" s="67">
        <f t="shared" si="45"/>
        <v>0.41505059362367408</v>
      </c>
      <c r="N69" s="48">
        <f t="shared" si="46"/>
        <v>2.4359535558712149</v>
      </c>
      <c r="O69" s="191">
        <f t="shared" si="47"/>
        <v>2.3902186177816347</v>
      </c>
      <c r="P69" s="67">
        <f t="shared" si="8"/>
        <v>-1.8774963085543373E-2</v>
      </c>
    </row>
    <row r="70" spans="1:16" ht="20.100000000000001" customHeight="1" x14ac:dyDescent="0.25">
      <c r="A70" s="45" t="s">
        <v>166</v>
      </c>
      <c r="B70" s="25">
        <v>22932.870000000003</v>
      </c>
      <c r="C70" s="188">
        <v>42730.229999999989</v>
      </c>
      <c r="D70" s="345">
        <f t="shared" si="48"/>
        <v>0.11849194187708156</v>
      </c>
      <c r="E70" s="295">
        <f t="shared" si="49"/>
        <v>0.18428710923138031</v>
      </c>
      <c r="F70" s="67">
        <f t="shared" si="44"/>
        <v>0.86327441789884929</v>
      </c>
      <c r="H70" s="25">
        <v>5390.7590000000009</v>
      </c>
      <c r="I70" s="188">
        <v>10046.513999999999</v>
      </c>
      <c r="J70" s="360">
        <f t="shared" si="50"/>
        <v>0.10892808297381179</v>
      </c>
      <c r="K70" s="295">
        <f t="shared" si="51"/>
        <v>0.17390098848116342</v>
      </c>
      <c r="L70" s="67">
        <f t="shared" si="45"/>
        <v>0.8636548211485614</v>
      </c>
      <c r="N70" s="48">
        <f t="shared" si="46"/>
        <v>2.3506691486935565</v>
      </c>
      <c r="O70" s="191">
        <f t="shared" si="47"/>
        <v>2.351149057704581</v>
      </c>
      <c r="P70" s="67">
        <f t="shared" si="8"/>
        <v>2.0415846751181137E-4</v>
      </c>
    </row>
    <row r="71" spans="1:16" ht="20.100000000000001" customHeight="1" x14ac:dyDescent="0.25">
      <c r="A71" s="45" t="s">
        <v>169</v>
      </c>
      <c r="B71" s="25">
        <v>18052.86</v>
      </c>
      <c r="C71" s="188">
        <v>17294.93</v>
      </c>
      <c r="D71" s="345">
        <f t="shared" si="48"/>
        <v>9.3277397806514853E-2</v>
      </c>
      <c r="E71" s="295">
        <f t="shared" si="49"/>
        <v>7.4589644241537592E-2</v>
      </c>
      <c r="F71" s="67">
        <f t="shared" si="44"/>
        <v>-4.1983929416170088E-2</v>
      </c>
      <c r="H71" s="25">
        <v>5273.53</v>
      </c>
      <c r="I71" s="188">
        <v>5129.2220000000007</v>
      </c>
      <c r="J71" s="360">
        <f t="shared" si="50"/>
        <v>0.10655930146476324</v>
      </c>
      <c r="K71" s="295">
        <f t="shared" si="51"/>
        <v>8.8784704419794788E-2</v>
      </c>
      <c r="L71" s="67">
        <f t="shared" si="45"/>
        <v>-2.7364592597368193E-2</v>
      </c>
      <c r="N71" s="48">
        <f t="shared" si="46"/>
        <v>2.9211604144717236</v>
      </c>
      <c r="O71" s="191">
        <f t="shared" si="47"/>
        <v>2.9657373577111907</v>
      </c>
      <c r="P71" s="67">
        <f t="shared" si="8"/>
        <v>1.5260012089246613E-2</v>
      </c>
    </row>
    <row r="72" spans="1:16" ht="20.100000000000001" customHeight="1" x14ac:dyDescent="0.25">
      <c r="A72" s="45" t="s">
        <v>172</v>
      </c>
      <c r="B72" s="25">
        <v>16854.969999999998</v>
      </c>
      <c r="C72" s="188">
        <v>11767.279999999999</v>
      </c>
      <c r="D72" s="345">
        <f t="shared" si="48"/>
        <v>8.7088014957567572E-2</v>
      </c>
      <c r="E72" s="295">
        <f t="shared" si="49"/>
        <v>5.0749972904808545E-2</v>
      </c>
      <c r="F72" s="67">
        <f t="shared" si="44"/>
        <v>-0.3018510267298013</v>
      </c>
      <c r="H72" s="25">
        <v>4863.2340000000004</v>
      </c>
      <c r="I72" s="188">
        <v>3723.3140000000003</v>
      </c>
      <c r="J72" s="360">
        <f t="shared" si="50"/>
        <v>9.8268677318548756E-2</v>
      </c>
      <c r="K72" s="295">
        <f t="shared" si="51"/>
        <v>6.4449020329415213E-2</v>
      </c>
      <c r="L72" s="67">
        <f t="shared" si="45"/>
        <v>-0.23439546606229517</v>
      </c>
      <c r="N72" s="48">
        <f t="shared" si="46"/>
        <v>2.8853412376290204</v>
      </c>
      <c r="O72" s="191">
        <f t="shared" si="47"/>
        <v>3.1641245895398091</v>
      </c>
      <c r="P72" s="67">
        <f t="shared" ref="P72:P76" si="52">(O72-N72)/N72</f>
        <v>9.6620582784126482E-2</v>
      </c>
    </row>
    <row r="73" spans="1:16" ht="20.100000000000001" customHeight="1" x14ac:dyDescent="0.25">
      <c r="A73" s="45" t="s">
        <v>179</v>
      </c>
      <c r="B73" s="25">
        <v>14990.930000000002</v>
      </c>
      <c r="C73" s="188">
        <v>15640.899999999998</v>
      </c>
      <c r="D73" s="345">
        <f t="shared" si="48"/>
        <v>7.7456698888686781E-2</v>
      </c>
      <c r="E73" s="295">
        <f t="shared" si="49"/>
        <v>6.7456136949815074E-2</v>
      </c>
      <c r="F73" s="67">
        <f t="shared" si="44"/>
        <v>4.3357550198686513E-2</v>
      </c>
      <c r="H73" s="25">
        <v>3070.5479999999998</v>
      </c>
      <c r="I73" s="188">
        <v>3208.6580000000004</v>
      </c>
      <c r="J73" s="360">
        <f t="shared" si="50"/>
        <v>6.2044863685998902E-2</v>
      </c>
      <c r="K73" s="295">
        <f t="shared" si="51"/>
        <v>5.5540538528886033E-2</v>
      </c>
      <c r="L73" s="67">
        <f t="shared" si="45"/>
        <v>4.4978941869659943E-2</v>
      </c>
      <c r="N73" s="48">
        <f t="shared" ref="N73" si="53">(H73/B73)*10</f>
        <v>2.048270520908309</v>
      </c>
      <c r="O73" s="191">
        <f t="shared" ref="O73" si="54">(I73/C73)*10</f>
        <v>2.0514535608564728</v>
      </c>
      <c r="P73" s="67">
        <f t="shared" ref="P73" si="55">(O73-N73)/N73</f>
        <v>1.5540134546057419E-3</v>
      </c>
    </row>
    <row r="74" spans="1:16" ht="20.100000000000001" customHeight="1" x14ac:dyDescent="0.25">
      <c r="A74" s="45" t="s">
        <v>177</v>
      </c>
      <c r="B74" s="25">
        <v>5600.78</v>
      </c>
      <c r="C74" s="188">
        <v>8082.5000000000009</v>
      </c>
      <c r="D74" s="345">
        <f t="shared" si="48"/>
        <v>2.893869359684683E-2</v>
      </c>
      <c r="E74" s="295">
        <f t="shared" si="49"/>
        <v>3.4858238777620246E-2</v>
      </c>
      <c r="F74" s="67">
        <f t="shared" si="44"/>
        <v>0.44310256785662022</v>
      </c>
      <c r="H74" s="25">
        <v>1630.9499999999996</v>
      </c>
      <c r="I74" s="188">
        <v>2159.8420000000006</v>
      </c>
      <c r="J74" s="360">
        <f t="shared" si="50"/>
        <v>3.2955703812049153E-2</v>
      </c>
      <c r="K74" s="295">
        <f t="shared" si="51"/>
        <v>3.7385968781124782E-2</v>
      </c>
      <c r="L74" s="67">
        <f t="shared" si="45"/>
        <v>0.32428461939360564</v>
      </c>
      <c r="N74" s="48">
        <f t="shared" si="46"/>
        <v>2.9120051135734659</v>
      </c>
      <c r="O74" s="191">
        <f t="shared" si="47"/>
        <v>2.6722449737086302</v>
      </c>
      <c r="P74" s="67">
        <f t="shared" si="52"/>
        <v>-8.2335068282422805E-2</v>
      </c>
    </row>
    <row r="75" spans="1:16" ht="20.100000000000001" customHeight="1" x14ac:dyDescent="0.25">
      <c r="A75" s="45" t="s">
        <v>175</v>
      </c>
      <c r="B75" s="25">
        <v>7227.52</v>
      </c>
      <c r="C75" s="188">
        <v>7204.38</v>
      </c>
      <c r="D75" s="345">
        <f t="shared" si="48"/>
        <v>3.7343903303661705E-2</v>
      </c>
      <c r="E75" s="295">
        <f t="shared" si="49"/>
        <v>3.1071079280508718E-2</v>
      </c>
      <c r="F75" s="67">
        <f t="shared" si="44"/>
        <v>-3.2016514655096528E-3</v>
      </c>
      <c r="H75" s="25">
        <v>2247.8430000000003</v>
      </c>
      <c r="I75" s="188">
        <v>1599.3040000000001</v>
      </c>
      <c r="J75" s="360">
        <f t="shared" si="50"/>
        <v>4.5420919172254222E-2</v>
      </c>
      <c r="K75" s="295">
        <f t="shared" si="51"/>
        <v>2.7683288599595703E-2</v>
      </c>
      <c r="L75" s="67">
        <f t="shared" si="45"/>
        <v>-0.28851614636787359</v>
      </c>
      <c r="N75" s="48">
        <f t="shared" si="46"/>
        <v>3.1101166098468083</v>
      </c>
      <c r="O75" s="191">
        <f t="shared" si="47"/>
        <v>2.2199051132783114</v>
      </c>
      <c r="P75" s="67">
        <f t="shared" si="52"/>
        <v>-0.28623090650364558</v>
      </c>
    </row>
    <row r="76" spans="1:16" ht="20.100000000000001" customHeight="1" x14ac:dyDescent="0.25">
      <c r="A76" s="45" t="s">
        <v>187</v>
      </c>
      <c r="B76" s="25">
        <v>2122.6099999999997</v>
      </c>
      <c r="C76" s="188">
        <v>2868.93</v>
      </c>
      <c r="D76" s="345">
        <f t="shared" si="48"/>
        <v>1.0967322482869E-2</v>
      </c>
      <c r="E76" s="295">
        <f t="shared" si="49"/>
        <v>1.2373132938605386E-2</v>
      </c>
      <c r="F76" s="67">
        <f t="shared" si="44"/>
        <v>0.35160486382331202</v>
      </c>
      <c r="H76" s="25">
        <v>1140.0840000000001</v>
      </c>
      <c r="I76" s="188">
        <v>1160.3600000000001</v>
      </c>
      <c r="J76" s="360">
        <f t="shared" si="50"/>
        <v>2.3037046276621759E-2</v>
      </c>
      <c r="K76" s="295">
        <f t="shared" si="51"/>
        <v>2.0085350101936135E-2</v>
      </c>
      <c r="L76" s="67">
        <f t="shared" si="45"/>
        <v>1.7784654464057092E-2</v>
      </c>
      <c r="N76" s="48">
        <f t="shared" si="46"/>
        <v>5.3711421316209771</v>
      </c>
      <c r="O76" s="191">
        <f t="shared" si="47"/>
        <v>4.0445741095112115</v>
      </c>
      <c r="P76" s="67">
        <f t="shared" si="52"/>
        <v>-0.24698062155160574</v>
      </c>
    </row>
    <row r="77" spans="1:16" ht="20.100000000000001" customHeight="1" x14ac:dyDescent="0.25">
      <c r="A77" s="45" t="s">
        <v>184</v>
      </c>
      <c r="B77" s="25">
        <v>3149.1200000000008</v>
      </c>
      <c r="C77" s="188">
        <v>3467.8</v>
      </c>
      <c r="D77" s="345">
        <f t="shared" si="48"/>
        <v>1.6271201293338127E-2</v>
      </c>
      <c r="E77" s="295">
        <f t="shared" si="49"/>
        <v>1.4955941903251651E-2</v>
      </c>
      <c r="F77" s="67">
        <f t="shared" ref="F77:F80" si="56">(C77-B77)/B77</f>
        <v>0.10119652474342017</v>
      </c>
      <c r="H77" s="25">
        <v>829.94400000000007</v>
      </c>
      <c r="I77" s="188">
        <v>964.56799999999998</v>
      </c>
      <c r="J77" s="360">
        <f t="shared" si="50"/>
        <v>1.6770218979482714E-2</v>
      </c>
      <c r="K77" s="295">
        <f t="shared" si="51"/>
        <v>1.669627182695399E-2</v>
      </c>
      <c r="L77" s="67">
        <f t="shared" ref="L77:L80" si="57">(I77-H77)/H77</f>
        <v>0.16220853455172868</v>
      </c>
      <c r="N77" s="48">
        <f t="shared" si="46"/>
        <v>2.635479117975815</v>
      </c>
      <c r="O77" s="191">
        <f t="shared" si="47"/>
        <v>2.7814983563065923</v>
      </c>
      <c r="P77" s="67">
        <f t="shared" ref="P77:P80" si="58">(O77-N77)/N77</f>
        <v>5.5405196472559266E-2</v>
      </c>
    </row>
    <row r="78" spans="1:16" ht="20.100000000000001" customHeight="1" x14ac:dyDescent="0.25">
      <c r="A78" s="45" t="s">
        <v>200</v>
      </c>
      <c r="B78" s="25">
        <v>1892.26</v>
      </c>
      <c r="C78" s="188">
        <v>2716.4999999999995</v>
      </c>
      <c r="D78" s="345">
        <f t="shared" si="48"/>
        <v>9.7771261048584992E-3</v>
      </c>
      <c r="E78" s="295">
        <f t="shared" si="49"/>
        <v>1.1715732216443597E-2</v>
      </c>
      <c r="F78" s="67">
        <f t="shared" si="56"/>
        <v>0.43558496189741341</v>
      </c>
      <c r="H78" s="25">
        <v>451.09299999999996</v>
      </c>
      <c r="I78" s="188">
        <v>705.97299999999996</v>
      </c>
      <c r="J78" s="360">
        <f t="shared" si="50"/>
        <v>9.114986541395316E-3</v>
      </c>
      <c r="K78" s="295">
        <f t="shared" si="51"/>
        <v>1.2220099682438345E-2</v>
      </c>
      <c r="L78" s="67">
        <f t="shared" si="57"/>
        <v>0.56502761071442031</v>
      </c>
      <c r="N78" s="48">
        <f t="shared" si="46"/>
        <v>2.3838848783993742</v>
      </c>
      <c r="O78" s="191">
        <f t="shared" si="47"/>
        <v>2.5988330572427758</v>
      </c>
      <c r="P78" s="67">
        <f t="shared" si="58"/>
        <v>9.0167180802675953E-2</v>
      </c>
    </row>
    <row r="79" spans="1:16" ht="20.100000000000001" customHeight="1" x14ac:dyDescent="0.25">
      <c r="A79" s="45" t="s">
        <v>185</v>
      </c>
      <c r="B79" s="25">
        <v>1937.6400000000003</v>
      </c>
      <c r="C79" s="188">
        <v>2030.66</v>
      </c>
      <c r="D79" s="345">
        <f t="shared" si="48"/>
        <v>1.0011600216575959E-2</v>
      </c>
      <c r="E79" s="295">
        <f t="shared" si="49"/>
        <v>8.7578386831008125E-3</v>
      </c>
      <c r="F79" s="67">
        <f t="shared" si="56"/>
        <v>4.8006853698313277E-2</v>
      </c>
      <c r="H79" s="25">
        <v>580.44799999999998</v>
      </c>
      <c r="I79" s="188">
        <v>662.05200000000002</v>
      </c>
      <c r="J79" s="360">
        <f t="shared" si="50"/>
        <v>1.1728791419906379E-2</v>
      </c>
      <c r="K79" s="295">
        <f t="shared" si="51"/>
        <v>1.1459845397710212E-2</v>
      </c>
      <c r="L79" s="67">
        <f t="shared" si="57"/>
        <v>0.14058795964496396</v>
      </c>
      <c r="N79" s="48">
        <f t="shared" si="46"/>
        <v>2.9956441857104514</v>
      </c>
      <c r="O79" s="191">
        <f t="shared" si="47"/>
        <v>3.2602799089951051</v>
      </c>
      <c r="P79" s="67">
        <f t="shared" si="58"/>
        <v>8.834017222305468E-2</v>
      </c>
    </row>
    <row r="80" spans="1:16" ht="20.100000000000001" customHeight="1" x14ac:dyDescent="0.25">
      <c r="A80" s="45" t="s">
        <v>182</v>
      </c>
      <c r="B80" s="25">
        <v>3338.3399999999997</v>
      </c>
      <c r="C80" s="188">
        <v>2474.61</v>
      </c>
      <c r="D80" s="345">
        <f t="shared" si="48"/>
        <v>1.7248882902398888E-2</v>
      </c>
      <c r="E80" s="295">
        <f t="shared" si="49"/>
        <v>1.067250804348739E-2</v>
      </c>
      <c r="F80" s="67">
        <f t="shared" si="56"/>
        <v>-0.25873038695878781</v>
      </c>
      <c r="H80" s="25">
        <v>572.72</v>
      </c>
      <c r="I80" s="188">
        <v>489.84700000000004</v>
      </c>
      <c r="J80" s="360">
        <f t="shared" si="50"/>
        <v>1.157263600186198E-2</v>
      </c>
      <c r="K80" s="295">
        <f t="shared" si="51"/>
        <v>8.4790483051665946E-3</v>
      </c>
      <c r="L80" s="67">
        <f t="shared" si="57"/>
        <v>-0.14470072635842993</v>
      </c>
      <c r="N80" s="48">
        <f t="shared" si="46"/>
        <v>1.7155831940425483</v>
      </c>
      <c r="O80" s="191">
        <f t="shared" si="47"/>
        <v>1.979491717886859</v>
      </c>
      <c r="P80" s="67">
        <f t="shared" si="58"/>
        <v>0.15383021048512638</v>
      </c>
    </row>
    <row r="81" spans="1:16" ht="20.100000000000001" customHeight="1" x14ac:dyDescent="0.25">
      <c r="A81" s="45" t="s">
        <v>199</v>
      </c>
      <c r="B81" s="25">
        <v>1162.29</v>
      </c>
      <c r="C81" s="188">
        <v>2299.42</v>
      </c>
      <c r="D81" s="345">
        <f t="shared" si="48"/>
        <v>6.0054410601164659E-3</v>
      </c>
      <c r="E81" s="295">
        <f t="shared" si="49"/>
        <v>9.9169479010251197E-3</v>
      </c>
      <c r="F81" s="67">
        <f t="shared" ref="F81:F94" si="59">(C81-B81)/B81</f>
        <v>0.97835307883574685</v>
      </c>
      <c r="H81" s="25">
        <v>256.90199999999999</v>
      </c>
      <c r="I81" s="188">
        <v>485.24299999999999</v>
      </c>
      <c r="J81" s="360">
        <f t="shared" si="50"/>
        <v>5.1910765018688817E-3</v>
      </c>
      <c r="K81" s="295">
        <f t="shared" si="51"/>
        <v>8.3993549756229066E-3</v>
      </c>
      <c r="L81" s="67">
        <f t="shared" ref="L81:L94" si="60">(I81-H81)/H81</f>
        <v>0.88882531081891158</v>
      </c>
      <c r="N81" s="48">
        <f t="shared" si="46"/>
        <v>2.2103089590377616</v>
      </c>
      <c r="O81" s="191">
        <f t="shared" si="47"/>
        <v>2.110284332570822</v>
      </c>
      <c r="P81" s="67">
        <f t="shared" ref="P81:P87" si="61">(O81-N81)/N81</f>
        <v>-4.5253685489509296E-2</v>
      </c>
    </row>
    <row r="82" spans="1:16" ht="20.100000000000001" customHeight="1" x14ac:dyDescent="0.25">
      <c r="A82" s="45" t="s">
        <v>205</v>
      </c>
      <c r="B82" s="25">
        <v>692.7299999999999</v>
      </c>
      <c r="C82" s="188">
        <v>1054.5800000000002</v>
      </c>
      <c r="D82" s="345">
        <f t="shared" si="48"/>
        <v>3.5792695330549855E-3</v>
      </c>
      <c r="E82" s="295">
        <f t="shared" si="49"/>
        <v>4.5481969007241272E-3</v>
      </c>
      <c r="F82" s="67">
        <f t="shared" si="59"/>
        <v>0.52235358653443664</v>
      </c>
      <c r="H82" s="25">
        <v>196.47399999999999</v>
      </c>
      <c r="I82" s="188">
        <v>302.471</v>
      </c>
      <c r="J82" s="360">
        <f t="shared" si="50"/>
        <v>3.9700413567359798E-3</v>
      </c>
      <c r="K82" s="295">
        <f t="shared" si="51"/>
        <v>5.2356474979167881E-3</v>
      </c>
      <c r="L82" s="67">
        <f t="shared" si="60"/>
        <v>0.53949632012378235</v>
      </c>
      <c r="N82" s="48">
        <f t="shared" si="46"/>
        <v>2.8362276788936529</v>
      </c>
      <c r="O82" s="191">
        <f t="shared" si="47"/>
        <v>2.8681655256120915</v>
      </c>
      <c r="P82" s="67">
        <f t="shared" si="61"/>
        <v>1.126067803234217E-2</v>
      </c>
    </row>
    <row r="83" spans="1:16" ht="20.100000000000001" customHeight="1" x14ac:dyDescent="0.25">
      <c r="A83" s="45" t="s">
        <v>202</v>
      </c>
      <c r="B83" s="25">
        <v>1021.15</v>
      </c>
      <c r="C83" s="188">
        <v>1315.6599999999999</v>
      </c>
      <c r="D83" s="345">
        <f t="shared" si="48"/>
        <v>5.2761842040608877E-3</v>
      </c>
      <c r="E83" s="295">
        <f t="shared" si="49"/>
        <v>5.6741837835031046E-3</v>
      </c>
      <c r="F83" s="67">
        <f t="shared" si="59"/>
        <v>0.28841012583851527</v>
      </c>
      <c r="H83" s="25">
        <v>202.429</v>
      </c>
      <c r="I83" s="188">
        <v>289.50700000000001</v>
      </c>
      <c r="J83" s="360">
        <f t="shared" si="50"/>
        <v>4.0903707452523367E-3</v>
      </c>
      <c r="K83" s="295">
        <f t="shared" si="51"/>
        <v>5.0112460374032407E-3</v>
      </c>
      <c r="L83" s="67">
        <f t="shared" si="60"/>
        <v>0.43016563832257237</v>
      </c>
      <c r="N83" s="48">
        <f t="shared" si="46"/>
        <v>1.9823630220829458</v>
      </c>
      <c r="O83" s="191">
        <f t="shared" si="47"/>
        <v>2.2004697262210602</v>
      </c>
      <c r="P83" s="67">
        <f t="shared" si="61"/>
        <v>0.11002359391719344</v>
      </c>
    </row>
    <row r="84" spans="1:16" ht="20.100000000000001" customHeight="1" x14ac:dyDescent="0.25">
      <c r="A84" s="45" t="s">
        <v>201</v>
      </c>
      <c r="B84" s="25">
        <v>837.65</v>
      </c>
      <c r="C84" s="188">
        <v>1425.5200000000004</v>
      </c>
      <c r="D84" s="345">
        <f t="shared" si="48"/>
        <v>4.3280572869133843E-3</v>
      </c>
      <c r="E84" s="295">
        <f t="shared" si="49"/>
        <v>6.1479884370273085E-3</v>
      </c>
      <c r="F84" s="67">
        <f t="shared" si="59"/>
        <v>0.70180863128991877</v>
      </c>
      <c r="H84" s="25">
        <v>183.684</v>
      </c>
      <c r="I84" s="188">
        <v>280.42099999999999</v>
      </c>
      <c r="J84" s="360">
        <f t="shared" si="50"/>
        <v>3.7116009068410664E-3</v>
      </c>
      <c r="K84" s="295">
        <f t="shared" si="51"/>
        <v>4.8539711476912615E-3</v>
      </c>
      <c r="L84" s="67">
        <f t="shared" si="60"/>
        <v>0.52664902767796862</v>
      </c>
      <c r="N84" s="48">
        <f t="shared" ref="N84" si="62">(H84/B84)*10</f>
        <v>2.1928490419626336</v>
      </c>
      <c r="O84" s="191">
        <f t="shared" ref="O84" si="63">(I84/C84)*10</f>
        <v>1.9671488299006672</v>
      </c>
      <c r="P84" s="67">
        <f t="shared" ref="P84" si="64">(O84-N84)/N84</f>
        <v>-0.10292555836856024</v>
      </c>
    </row>
    <row r="85" spans="1:16" ht="20.100000000000001" customHeight="1" x14ac:dyDescent="0.25">
      <c r="A85" s="45" t="s">
        <v>203</v>
      </c>
      <c r="B85" s="25">
        <v>1688.66</v>
      </c>
      <c r="C85" s="188">
        <v>1548.3300000000002</v>
      </c>
      <c r="D85" s="345">
        <f t="shared" si="48"/>
        <v>8.7251444136801255E-3</v>
      </c>
      <c r="E85" s="295">
        <f t="shared" si="49"/>
        <v>6.6776439030686984E-3</v>
      </c>
      <c r="F85" s="67">
        <f t="shared" si="59"/>
        <v>-8.3101394004713752E-2</v>
      </c>
      <c r="H85" s="25">
        <v>290.05400000000003</v>
      </c>
      <c r="I85" s="188">
        <v>269.91800000000001</v>
      </c>
      <c r="J85" s="360">
        <f t="shared" si="50"/>
        <v>5.8609606140593564E-3</v>
      </c>
      <c r="K85" s="295">
        <f t="shared" si="51"/>
        <v>4.6721685759715933E-3</v>
      </c>
      <c r="L85" s="67">
        <f t="shared" si="60"/>
        <v>-6.9421555986126801E-2</v>
      </c>
      <c r="N85" s="48">
        <f t="shared" si="46"/>
        <v>1.717657787831772</v>
      </c>
      <c r="O85" s="191">
        <f t="shared" si="47"/>
        <v>1.7432847002899898</v>
      </c>
      <c r="P85" s="67">
        <f t="shared" si="61"/>
        <v>1.4919684607588265E-2</v>
      </c>
    </row>
    <row r="86" spans="1:16" ht="20.100000000000001" customHeight="1" x14ac:dyDescent="0.25">
      <c r="A86" s="45" t="s">
        <v>215</v>
      </c>
      <c r="B86" s="25">
        <v>561.24000000000012</v>
      </c>
      <c r="C86" s="188">
        <v>1163.6299999999999</v>
      </c>
      <c r="D86" s="345">
        <f t="shared" si="48"/>
        <v>2.8998733023425879E-3</v>
      </c>
      <c r="E86" s="295">
        <f t="shared" si="49"/>
        <v>5.0185081829634687E-3</v>
      </c>
      <c r="F86" s="67">
        <f t="shared" si="59"/>
        <v>1.0733197918893871</v>
      </c>
      <c r="H86" s="25">
        <v>126.142</v>
      </c>
      <c r="I86" s="188">
        <v>258.84499999999997</v>
      </c>
      <c r="J86" s="360">
        <f t="shared" si="50"/>
        <v>2.5488815661176031E-3</v>
      </c>
      <c r="K86" s="295">
        <f t="shared" si="51"/>
        <v>4.4804995407767053E-3</v>
      </c>
      <c r="L86" s="67">
        <f t="shared" si="60"/>
        <v>1.0520128109590776</v>
      </c>
      <c r="N86" s="48">
        <f t="shared" si="46"/>
        <v>2.2475589765519204</v>
      </c>
      <c r="O86" s="191">
        <f t="shared" si="47"/>
        <v>2.2244613837731926</v>
      </c>
      <c r="P86" s="67">
        <f t="shared" si="61"/>
        <v>-1.0276746025220145E-2</v>
      </c>
    </row>
    <row r="87" spans="1:16" ht="20.100000000000001" customHeight="1" x14ac:dyDescent="0.25">
      <c r="A87" s="45" t="s">
        <v>204</v>
      </c>
      <c r="B87" s="25">
        <v>204.76999999999998</v>
      </c>
      <c r="C87" s="188">
        <v>452.9500000000001</v>
      </c>
      <c r="D87" s="345">
        <f t="shared" si="48"/>
        <v>1.0580269690697232E-3</v>
      </c>
      <c r="E87" s="295">
        <f t="shared" si="49"/>
        <v>1.9534845968850099E-3</v>
      </c>
      <c r="F87" s="67">
        <f t="shared" si="59"/>
        <v>1.2119939444254537</v>
      </c>
      <c r="H87" s="25">
        <v>108.935</v>
      </c>
      <c r="I87" s="188">
        <v>164.386</v>
      </c>
      <c r="J87" s="360">
        <f t="shared" si="50"/>
        <v>2.2011892423223121E-3</v>
      </c>
      <c r="K87" s="295">
        <f t="shared" si="51"/>
        <v>2.8454534470826924E-3</v>
      </c>
      <c r="L87" s="67">
        <f t="shared" si="60"/>
        <v>0.50902831964015227</v>
      </c>
      <c r="N87" s="48">
        <f t="shared" si="46"/>
        <v>5.3198710748644826</v>
      </c>
      <c r="O87" s="191">
        <f t="shared" si="47"/>
        <v>3.6292305994039071</v>
      </c>
      <c r="P87" s="67">
        <f t="shared" si="61"/>
        <v>-0.31779726457067242</v>
      </c>
    </row>
    <row r="88" spans="1:16" ht="20.100000000000001" customHeight="1" x14ac:dyDescent="0.25">
      <c r="A88" s="45" t="s">
        <v>213</v>
      </c>
      <c r="B88" s="25">
        <v>834.41</v>
      </c>
      <c r="C88" s="188">
        <v>781.79000000000008</v>
      </c>
      <c r="D88" s="345">
        <f t="shared" si="48"/>
        <v>4.3113165173681101E-3</v>
      </c>
      <c r="E88" s="295">
        <f t="shared" si="49"/>
        <v>3.3717070824566321E-3</v>
      </c>
      <c r="F88" s="67">
        <f t="shared" si="59"/>
        <v>-6.3062523219999639E-2</v>
      </c>
      <c r="H88" s="25">
        <v>203.411</v>
      </c>
      <c r="I88" s="188">
        <v>162.48300000000003</v>
      </c>
      <c r="J88" s="360">
        <f t="shared" ref="J88" si="65">H88/$H$96</f>
        <v>4.1102134756508361E-3</v>
      </c>
      <c r="K88" s="295">
        <f t="shared" ref="K88" si="66">I88/$I$96</f>
        <v>2.8125133067435017E-3</v>
      </c>
      <c r="L88" s="67">
        <f t="shared" si="60"/>
        <v>-0.20120839089331435</v>
      </c>
      <c r="N88" s="48">
        <f t="shared" ref="N88:N92" si="67">(H88/B88)*10</f>
        <v>2.4377823851583753</v>
      </c>
      <c r="O88" s="191">
        <f t="shared" ref="O88:O92" si="68">(I88/C88)*10</f>
        <v>2.0783458473503118</v>
      </c>
      <c r="P88" s="67">
        <f t="shared" ref="P88:P92" si="69">(O88-N88)/N88</f>
        <v>-0.1474440622741279</v>
      </c>
    </row>
    <row r="89" spans="1:16" ht="20.100000000000001" customHeight="1" x14ac:dyDescent="0.25">
      <c r="A89" s="45" t="s">
        <v>223</v>
      </c>
      <c r="B89" s="25">
        <v>94.5</v>
      </c>
      <c r="C89" s="188">
        <v>502.84</v>
      </c>
      <c r="D89" s="345">
        <f t="shared" si="48"/>
        <v>4.8827244507051261E-4</v>
      </c>
      <c r="E89" s="295">
        <f t="shared" si="49"/>
        <v>2.1686503912079877E-3</v>
      </c>
      <c r="F89" s="67">
        <f t="shared" si="59"/>
        <v>4.321058201058201</v>
      </c>
      <c r="H89" s="25">
        <v>22.05</v>
      </c>
      <c r="I89" s="188">
        <v>140.65699999999998</v>
      </c>
      <c r="J89" s="360">
        <f t="shared" si="50"/>
        <v>4.4555214387668779E-4</v>
      </c>
      <c r="K89" s="295">
        <f t="shared" si="51"/>
        <v>2.4347143035678845E-3</v>
      </c>
      <c r="L89" s="67">
        <f t="shared" si="60"/>
        <v>5.3790022675736955</v>
      </c>
      <c r="N89" s="48">
        <f t="shared" si="67"/>
        <v>2.3333333333333335</v>
      </c>
      <c r="O89" s="191">
        <f t="shared" si="68"/>
        <v>2.7972516108503696</v>
      </c>
      <c r="P89" s="67">
        <f t="shared" si="69"/>
        <v>0.19882211893587259</v>
      </c>
    </row>
    <row r="90" spans="1:16" ht="20.100000000000001" customHeight="1" x14ac:dyDescent="0.25">
      <c r="A90" s="45" t="s">
        <v>212</v>
      </c>
      <c r="B90" s="25">
        <v>360.91999999999996</v>
      </c>
      <c r="C90" s="188">
        <v>493.34</v>
      </c>
      <c r="D90" s="345">
        <f t="shared" si="48"/>
        <v>1.8648390568767131E-3</v>
      </c>
      <c r="E90" s="295">
        <f t="shared" si="49"/>
        <v>2.1276787526818644E-3</v>
      </c>
      <c r="F90" s="67">
        <f t="shared" si="59"/>
        <v>0.36689571096087786</v>
      </c>
      <c r="H90" s="25">
        <v>95.065000000000012</v>
      </c>
      <c r="I90" s="188">
        <v>137.04499999999999</v>
      </c>
      <c r="J90" s="360">
        <f t="shared" si="50"/>
        <v>1.9209258302783369E-3</v>
      </c>
      <c r="K90" s="295">
        <f t="shared" si="51"/>
        <v>2.3721920823880842E-3</v>
      </c>
      <c r="L90" s="67">
        <f t="shared" si="60"/>
        <v>0.4415925945405772</v>
      </c>
      <c r="N90" s="48">
        <f t="shared" si="67"/>
        <v>2.6339632051424147</v>
      </c>
      <c r="O90" s="191">
        <f t="shared" si="68"/>
        <v>2.7779016499777027</v>
      </c>
      <c r="P90" s="67">
        <f t="shared" si="69"/>
        <v>5.4647097785675225E-2</v>
      </c>
    </row>
    <row r="91" spans="1:16" ht="20.100000000000001" customHeight="1" x14ac:dyDescent="0.25">
      <c r="A91" s="45" t="s">
        <v>224</v>
      </c>
      <c r="B91" s="25">
        <v>552.51</v>
      </c>
      <c r="C91" s="188">
        <v>965.02999999999986</v>
      </c>
      <c r="D91" s="345">
        <f t="shared" si="48"/>
        <v>2.8547662288455969E-3</v>
      </c>
      <c r="E91" s="295">
        <f t="shared" si="49"/>
        <v>4.1619852975647211E-3</v>
      </c>
      <c r="F91" s="67">
        <f t="shared" si="59"/>
        <v>0.74662902028922529</v>
      </c>
      <c r="H91" s="25">
        <v>82.741</v>
      </c>
      <c r="I91" s="188">
        <v>133.101</v>
      </c>
      <c r="J91" s="360">
        <f t="shared" si="50"/>
        <v>1.6719015844218151E-3</v>
      </c>
      <c r="K91" s="295">
        <f t="shared" si="51"/>
        <v>2.3039230789735957E-3</v>
      </c>
      <c r="L91" s="67">
        <f t="shared" si="60"/>
        <v>0.60864625759901381</v>
      </c>
      <c r="N91" s="48">
        <f t="shared" si="67"/>
        <v>1.4975475557003493</v>
      </c>
      <c r="O91" s="191">
        <f t="shared" si="68"/>
        <v>1.3792420961006395</v>
      </c>
      <c r="P91" s="67">
        <f t="shared" si="69"/>
        <v>-7.8999467595793654E-2</v>
      </c>
    </row>
    <row r="92" spans="1:16" ht="20.100000000000001" customHeight="1" x14ac:dyDescent="0.25">
      <c r="A92" s="45" t="s">
        <v>207</v>
      </c>
      <c r="B92" s="25">
        <v>131.16999999999999</v>
      </c>
      <c r="C92" s="188">
        <v>262.85000000000002</v>
      </c>
      <c r="D92" s="345">
        <f t="shared" si="48"/>
        <v>6.7774282137459394E-4</v>
      </c>
      <c r="E92" s="295">
        <f t="shared" si="49"/>
        <v>1.1336205459570035E-3</v>
      </c>
      <c r="F92" s="67">
        <f t="shared" si="59"/>
        <v>1.0038880841655871</v>
      </c>
      <c r="H92" s="25">
        <v>76.754999999999995</v>
      </c>
      <c r="I92" s="188">
        <v>122.60200000000002</v>
      </c>
      <c r="J92" s="360">
        <f t="shared" si="50"/>
        <v>1.5509457960659941E-3</v>
      </c>
      <c r="K92" s="295">
        <f t="shared" si="51"/>
        <v>2.1221897455941038E-3</v>
      </c>
      <c r="L92" s="67">
        <f t="shared" si="60"/>
        <v>0.59731613575662856</v>
      </c>
      <c r="N92" s="48">
        <f t="shared" si="67"/>
        <v>5.851566669207898</v>
      </c>
      <c r="O92" s="191">
        <f t="shared" si="68"/>
        <v>4.6643332699258133</v>
      </c>
      <c r="P92" s="67">
        <f t="shared" si="69"/>
        <v>-0.20289154450372099</v>
      </c>
    </row>
    <row r="93" spans="1:16" ht="20.100000000000001" customHeight="1" x14ac:dyDescent="0.25">
      <c r="A93" s="45" t="s">
        <v>214</v>
      </c>
      <c r="B93" s="25">
        <v>412.68</v>
      </c>
      <c r="C93" s="188">
        <v>652.54999999999995</v>
      </c>
      <c r="D93" s="345">
        <f t="shared" si="48"/>
        <v>2.1322780172666573E-3</v>
      </c>
      <c r="E93" s="295">
        <f t="shared" si="49"/>
        <v>2.8143202863391385E-3</v>
      </c>
      <c r="F93" s="67">
        <f t="shared" si="59"/>
        <v>0.58124939420374122</v>
      </c>
      <c r="H93" s="25">
        <v>78.067999999999998</v>
      </c>
      <c r="I93" s="188">
        <v>122.259</v>
      </c>
      <c r="J93" s="360">
        <f t="shared" si="50"/>
        <v>1.5774768602342523E-3</v>
      </c>
      <c r="K93" s="295">
        <f t="shared" si="51"/>
        <v>2.1162525579239287E-3</v>
      </c>
      <c r="L93" s="67">
        <f t="shared" si="60"/>
        <v>0.56605779576779225</v>
      </c>
      <c r="N93" s="48">
        <f t="shared" ref="N93" si="70">(H93/B93)*10</f>
        <v>1.8917320926625956</v>
      </c>
      <c r="O93" s="191">
        <f t="shared" ref="O93" si="71">(I93/C93)*10</f>
        <v>1.8735575817944985</v>
      </c>
      <c r="P93" s="67">
        <f t="shared" ref="P93" si="72">(O93-N93)/N93</f>
        <v>-9.60733865994556E-3</v>
      </c>
    </row>
    <row r="94" spans="1:16" ht="20.100000000000001" customHeight="1" x14ac:dyDescent="0.25">
      <c r="A94" s="45" t="s">
        <v>211</v>
      </c>
      <c r="B94" s="25">
        <v>208.86</v>
      </c>
      <c r="C94" s="188">
        <v>410.65</v>
      </c>
      <c r="D94" s="345">
        <f t="shared" si="48"/>
        <v>1.0791596071685425E-3</v>
      </c>
      <c r="E94" s="295">
        <f t="shared" si="49"/>
        <v>1.7710529853423756E-3</v>
      </c>
      <c r="F94" s="67">
        <f t="shared" si="59"/>
        <v>0.9661495738772381</v>
      </c>
      <c r="H94" s="25">
        <v>59.520999999999994</v>
      </c>
      <c r="I94" s="188">
        <v>118.77999999999999</v>
      </c>
      <c r="J94" s="360">
        <f t="shared" si="50"/>
        <v>1.2027078982169764E-3</v>
      </c>
      <c r="K94" s="295">
        <f t="shared" si="51"/>
        <v>2.0560325115550121E-3</v>
      </c>
      <c r="L94" s="67">
        <f t="shared" si="60"/>
        <v>0.9955981922346735</v>
      </c>
      <c r="N94" s="48">
        <f t="shared" ref="N94" si="73">(H94/B94)*10</f>
        <v>2.849803696255865</v>
      </c>
      <c r="O94" s="191">
        <f t="shared" ref="O94" si="74">(I94/C94)*10</f>
        <v>2.8924875197857052</v>
      </c>
      <c r="P94" s="67">
        <f t="shared" ref="P94" si="75">(O94-N94)/N94</f>
        <v>1.497781183522187E-2</v>
      </c>
    </row>
    <row r="95" spans="1:16" ht="20.100000000000001" customHeight="1" thickBot="1" x14ac:dyDescent="0.3">
      <c r="A95" s="14" t="s">
        <v>17</v>
      </c>
      <c r="B95" s="25">
        <f>B96-SUM(B68:B94)</f>
        <v>3626.6299999999756</v>
      </c>
      <c r="C95" s="188">
        <f>C96-SUM(C68:C94)</f>
        <v>3631.7299999999523</v>
      </c>
      <c r="D95" s="345">
        <f t="shared" si="48"/>
        <v>1.8738449708635568E-2</v>
      </c>
      <c r="E95" s="295">
        <f t="shared" si="49"/>
        <v>1.566293987205012E-2</v>
      </c>
      <c r="F95" s="67">
        <f>(C95-B95)/B95</f>
        <v>1.4062642177384379E-3</v>
      </c>
      <c r="H95" s="25">
        <f>H96-SUM(H68:H94)</f>
        <v>1030.8850000000093</v>
      </c>
      <c r="I95" s="188">
        <f>I96-SUM(I68:I94)</f>
        <v>1048.0590000000229</v>
      </c>
      <c r="J95" s="361">
        <f t="shared" si="50"/>
        <v>2.0830522532440974E-2</v>
      </c>
      <c r="K95" s="295">
        <f t="shared" si="51"/>
        <v>1.814146639188316E-2</v>
      </c>
      <c r="L95" s="67">
        <f t="shared" ref="L95" si="76">(I95-H95)/H95</f>
        <v>1.6659472201083016E-2</v>
      </c>
      <c r="N95" s="48">
        <f t="shared" si="46"/>
        <v>2.8425425257057273</v>
      </c>
      <c r="O95" s="191">
        <f t="shared" si="47"/>
        <v>2.8858395310225067</v>
      </c>
      <c r="P95" s="67">
        <f t="shared" ref="P95" si="77">(O95-N95)/N95</f>
        <v>1.523178806481704E-2</v>
      </c>
    </row>
    <row r="96" spans="1:16" ht="26.25" customHeight="1" thickBot="1" x14ac:dyDescent="0.3">
      <c r="A96" s="18" t="s">
        <v>18</v>
      </c>
      <c r="B96" s="23">
        <v>193539.48999999996</v>
      </c>
      <c r="C96" s="193">
        <v>231867.70999999988</v>
      </c>
      <c r="D96" s="341">
        <f>SUM(D68:D95)</f>
        <v>1.0000000000000002</v>
      </c>
      <c r="E96" s="342">
        <f>SUM(E68:E95)</f>
        <v>1.0000000000000004</v>
      </c>
      <c r="F96" s="72">
        <f>(C96-B96)/B96</f>
        <v>0.19803824015450244</v>
      </c>
      <c r="G96" s="2"/>
      <c r="H96" s="23">
        <v>49489.157000000021</v>
      </c>
      <c r="I96" s="193">
        <v>57771.460000000036</v>
      </c>
      <c r="J96" s="353">
        <f t="shared" ref="J96" si="78">H96/$H$96</f>
        <v>1</v>
      </c>
      <c r="K96" s="342">
        <f t="shared" si="51"/>
        <v>1</v>
      </c>
      <c r="L96" s="72">
        <f>(I96-H96)/H96</f>
        <v>0.1673559119222825</v>
      </c>
      <c r="M96" s="2"/>
      <c r="N96" s="44">
        <f t="shared" si="46"/>
        <v>2.5570573219966648</v>
      </c>
      <c r="O96" s="198">
        <f t="shared" si="47"/>
        <v>2.4915698697330502</v>
      </c>
      <c r="P96" s="72">
        <f>(O96-N96)/N96</f>
        <v>-2.5610474861188913E-2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99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116</v>
      </c>
      <c r="H4" s="458"/>
      <c r="I4" s="176" t="s">
        <v>0</v>
      </c>
      <c r="K4" s="464" t="s">
        <v>19</v>
      </c>
      <c r="L4" s="458"/>
      <c r="M4" s="456" t="s">
        <v>116</v>
      </c>
      <c r="N4" s="457"/>
      <c r="O4" s="176" t="s">
        <v>0</v>
      </c>
      <c r="P4"/>
      <c r="Q4" s="470" t="s">
        <v>22</v>
      </c>
      <c r="R4" s="458"/>
      <c r="S4" s="176" t="s">
        <v>0</v>
      </c>
    </row>
    <row r="5" spans="1:19" x14ac:dyDescent="0.25">
      <c r="A5" s="460"/>
      <c r="B5" s="461"/>
      <c r="C5" s="461"/>
      <c r="D5" s="461"/>
      <c r="E5" s="465" t="s">
        <v>160</v>
      </c>
      <c r="F5" s="466"/>
      <c r="G5" s="467" t="str">
        <f>E5</f>
        <v>jan-jun</v>
      </c>
      <c r="H5" s="467"/>
      <c r="I5" s="177" t="s">
        <v>124</v>
      </c>
      <c r="K5" s="468" t="str">
        <f>E5</f>
        <v>jan-jun</v>
      </c>
      <c r="L5" s="467"/>
      <c r="M5" s="469" t="str">
        <f>E5</f>
        <v>jan-jun</v>
      </c>
      <c r="N5" s="455"/>
      <c r="O5" s="177" t="str">
        <f>I5</f>
        <v>2021/2020</v>
      </c>
      <c r="P5"/>
      <c r="Q5" s="468" t="str">
        <f>E5</f>
        <v>jan-jun</v>
      </c>
      <c r="R5" s="466"/>
      <c r="S5" s="177" t="str">
        <f>O5</f>
        <v>2021/2020</v>
      </c>
    </row>
    <row r="6" spans="1:19" ht="15.75" thickBot="1" x14ac:dyDescent="0.3">
      <c r="A6" s="441"/>
      <c r="B6" s="472"/>
      <c r="C6" s="472"/>
      <c r="D6" s="472"/>
      <c r="E6" s="120">
        <v>2020</v>
      </c>
      <c r="F6" s="192">
        <v>2021</v>
      </c>
      <c r="G6" s="230">
        <f>E6</f>
        <v>2020</v>
      </c>
      <c r="H6" s="185">
        <f>F6</f>
        <v>2021</v>
      </c>
      <c r="I6" s="177" t="s">
        <v>1</v>
      </c>
      <c r="K6" s="229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218075.77000000019</v>
      </c>
      <c r="F7" s="193">
        <v>225393.5799999999</v>
      </c>
      <c r="G7" s="341">
        <f>E7/E15</f>
        <v>0.41249151352423613</v>
      </c>
      <c r="H7" s="342">
        <f>F7/F15</f>
        <v>0.40380051965626645</v>
      </c>
      <c r="I7" s="218">
        <f t="shared" ref="I7:I18" si="0">(F7-E7)/E7</f>
        <v>3.355627266614581E-2</v>
      </c>
      <c r="J7" s="12"/>
      <c r="K7" s="23">
        <v>34952.342999999957</v>
      </c>
      <c r="L7" s="193">
        <v>36384.417999999969</v>
      </c>
      <c r="M7" s="341">
        <f>K7/K15</f>
        <v>0.48567694360128999</v>
      </c>
      <c r="N7" s="342">
        <f>L7/L15</f>
        <v>0.47100525650792169</v>
      </c>
      <c r="O7" s="218">
        <f t="shared" ref="O7:O18" si="1">(L7-K7)/K7</f>
        <v>4.0972217513430026E-2</v>
      </c>
      <c r="P7" s="52"/>
      <c r="Q7" s="251">
        <f t="shared" ref="Q7:Q18" si="2">(K7/E7)*10</f>
        <v>1.6027614163645931</v>
      </c>
      <c r="R7" s="252">
        <f t="shared" ref="R7:R18" si="3">(L7/F7)*10</f>
        <v>1.6142615064723664</v>
      </c>
      <c r="S7" s="70">
        <f>(R7-Q7)/Q7</f>
        <v>7.1751727926281017E-3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138752.25000000017</v>
      </c>
      <c r="F8" s="241">
        <v>132831.18999999989</v>
      </c>
      <c r="G8" s="343">
        <f>E8/E7</f>
        <v>0.63625706789892367</v>
      </c>
      <c r="H8" s="344">
        <f>F8/F7</f>
        <v>0.58932996228197776</v>
      </c>
      <c r="I8" s="281">
        <f t="shared" si="0"/>
        <v>-4.2673614301752087E-2</v>
      </c>
      <c r="J8" s="5"/>
      <c r="K8" s="240">
        <v>28279.300999999963</v>
      </c>
      <c r="L8" s="241">
        <v>28268.224999999969</v>
      </c>
      <c r="M8" s="348">
        <f>K8/K7</f>
        <v>0.80908169732712909</v>
      </c>
      <c r="N8" s="344">
        <f>L8/L7</f>
        <v>0.77693217464685005</v>
      </c>
      <c r="O8" s="282">
        <f t="shared" si="1"/>
        <v>-3.9166456059128439E-4</v>
      </c>
      <c r="P8" s="57"/>
      <c r="Q8" s="253">
        <f t="shared" si="2"/>
        <v>2.0381147693100421</v>
      </c>
      <c r="R8" s="254">
        <f t="shared" si="3"/>
        <v>2.1281315781331172</v>
      </c>
      <c r="S8" s="242">
        <f t="shared" ref="S8:S18" si="4">(R8-Q8)/Q8</f>
        <v>4.4166702571685021E-2</v>
      </c>
    </row>
    <row r="9" spans="1:19" ht="24" customHeight="1" x14ac:dyDescent="0.25">
      <c r="A9" s="14"/>
      <c r="B9" s="1" t="s">
        <v>39</v>
      </c>
      <c r="D9" s="1"/>
      <c r="E9" s="25">
        <v>47491.6</v>
      </c>
      <c r="F9" s="188">
        <v>58470.090000000018</v>
      </c>
      <c r="G9" s="345">
        <f>E9/E7</f>
        <v>0.21777568411199444</v>
      </c>
      <c r="H9" s="295">
        <f>F9/F7</f>
        <v>0.259413289411349</v>
      </c>
      <c r="I9" s="242">
        <f t="shared" si="0"/>
        <v>0.23116698531950955</v>
      </c>
      <c r="J9" s="1"/>
      <c r="K9" s="25">
        <v>4786.1579999999976</v>
      </c>
      <c r="L9" s="188">
        <v>6094.9299999999985</v>
      </c>
      <c r="M9" s="345">
        <f>K9/K7</f>
        <v>0.13693382443631902</v>
      </c>
      <c r="N9" s="295">
        <f>L9/L7</f>
        <v>0.1675148411058823</v>
      </c>
      <c r="O9" s="242">
        <f t="shared" si="1"/>
        <v>0.2734493930204564</v>
      </c>
      <c r="P9" s="8"/>
      <c r="Q9" s="253">
        <f t="shared" si="2"/>
        <v>1.007790430307675</v>
      </c>
      <c r="R9" s="254">
        <f t="shared" si="3"/>
        <v>1.0424013371622989</v>
      </c>
      <c r="S9" s="242">
        <f t="shared" si="4"/>
        <v>3.434335732286848E-2</v>
      </c>
    </row>
    <row r="10" spans="1:19" ht="24" customHeight="1" thickBot="1" x14ac:dyDescent="0.3">
      <c r="A10" s="14"/>
      <c r="B10" s="1" t="s">
        <v>38</v>
      </c>
      <c r="D10" s="1"/>
      <c r="E10" s="25">
        <v>31831.920000000006</v>
      </c>
      <c r="F10" s="188">
        <v>34092.299999999996</v>
      </c>
      <c r="G10" s="345">
        <f>E10/E7</f>
        <v>0.14596724798908187</v>
      </c>
      <c r="H10" s="295">
        <f>F10/F7</f>
        <v>0.15125674830667321</v>
      </c>
      <c r="I10" s="250">
        <f t="shared" si="0"/>
        <v>7.1009854259497684E-2</v>
      </c>
      <c r="J10" s="1"/>
      <c r="K10" s="25">
        <v>1886.8840000000005</v>
      </c>
      <c r="L10" s="188">
        <v>2021.2630000000008</v>
      </c>
      <c r="M10" s="345">
        <f>K10/K7</f>
        <v>5.3984478236552058E-2</v>
      </c>
      <c r="N10" s="295">
        <f>L10/L7</f>
        <v>5.5552984247267678E-2</v>
      </c>
      <c r="O10" s="284">
        <f t="shared" si="1"/>
        <v>7.121741453104713E-2</v>
      </c>
      <c r="P10" s="8"/>
      <c r="Q10" s="253">
        <f t="shared" si="2"/>
        <v>0.59276474683273894</v>
      </c>
      <c r="R10" s="254">
        <f t="shared" si="3"/>
        <v>0.59287962384468085</v>
      </c>
      <c r="S10" s="242">
        <f t="shared" si="4"/>
        <v>1.9379865714976485E-4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310603.6399999999</v>
      </c>
      <c r="F11" s="193">
        <v>332786.93000000023</v>
      </c>
      <c r="G11" s="341">
        <f>E11/E15</f>
        <v>0.58750848647576392</v>
      </c>
      <c r="H11" s="342">
        <f>F11/F15</f>
        <v>0.59619948034373349</v>
      </c>
      <c r="I11" s="218">
        <f t="shared" si="0"/>
        <v>7.1419929270630358E-2</v>
      </c>
      <c r="J11" s="12"/>
      <c r="K11" s="23">
        <v>37013.89600000003</v>
      </c>
      <c r="L11" s="193">
        <v>40864.01499999997</v>
      </c>
      <c r="M11" s="341">
        <f>K11/K15</f>
        <v>0.51432305639870979</v>
      </c>
      <c r="N11" s="342">
        <f>L11/L15</f>
        <v>0.52899474349207842</v>
      </c>
      <c r="O11" s="218">
        <f t="shared" si="1"/>
        <v>0.10401820440625698</v>
      </c>
      <c r="P11" s="8"/>
      <c r="Q11" s="255">
        <f t="shared" si="2"/>
        <v>1.191676182545705</v>
      </c>
      <c r="R11" s="256">
        <f t="shared" si="3"/>
        <v>1.2279332905291667</v>
      </c>
      <c r="S11" s="72">
        <f t="shared" si="4"/>
        <v>3.0425302204167469E-2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176022.22999999984</v>
      </c>
      <c r="F12" s="189">
        <v>203190.92000000019</v>
      </c>
      <c r="G12" s="345">
        <f>E12/E11</f>
        <v>0.56671013256637914</v>
      </c>
      <c r="H12" s="295">
        <f>F12/F11</f>
        <v>0.61057361838098645</v>
      </c>
      <c r="I12" s="281">
        <f t="shared" si="0"/>
        <v>0.15434806160563003</v>
      </c>
      <c r="J12" s="5"/>
      <c r="K12" s="37">
        <v>26836.96900000003</v>
      </c>
      <c r="L12" s="189">
        <v>30155.974999999973</v>
      </c>
      <c r="M12" s="345">
        <f>K12/K11</f>
        <v>0.72505118077815989</v>
      </c>
      <c r="N12" s="295">
        <f>L12/L11</f>
        <v>0.73795917997778715</v>
      </c>
      <c r="O12" s="281">
        <f t="shared" si="1"/>
        <v>0.12367290806945969</v>
      </c>
      <c r="P12" s="57"/>
      <c r="Q12" s="253">
        <f t="shared" si="2"/>
        <v>1.5246352122683626</v>
      </c>
      <c r="R12" s="254">
        <f t="shared" si="3"/>
        <v>1.4841202057650973</v>
      </c>
      <c r="S12" s="242">
        <f t="shared" si="4"/>
        <v>-2.6573573912796383E-2</v>
      </c>
    </row>
    <row r="13" spans="1:19" ht="24" customHeight="1" x14ac:dyDescent="0.25">
      <c r="A13" s="14"/>
      <c r="B13" s="5" t="s">
        <v>39</v>
      </c>
      <c r="D13" s="5"/>
      <c r="E13" s="217">
        <v>54287.199999999997</v>
      </c>
      <c r="F13" s="215">
        <v>47594.030000000021</v>
      </c>
      <c r="G13" s="345">
        <f>E13/E11</f>
        <v>0.17477966452679053</v>
      </c>
      <c r="H13" s="295">
        <f>F13/F11</f>
        <v>0.14301652411649696</v>
      </c>
      <c r="I13" s="242">
        <f t="shared" si="0"/>
        <v>-0.12329186253849853</v>
      </c>
      <c r="J13" s="243"/>
      <c r="K13" s="217">
        <v>4222.2969999999996</v>
      </c>
      <c r="L13" s="215">
        <v>3862.9589999999985</v>
      </c>
      <c r="M13" s="345">
        <f>K13/K11</f>
        <v>0.11407329290599391</v>
      </c>
      <c r="N13" s="295">
        <f>L13/L11</f>
        <v>9.4532047328193314E-2</v>
      </c>
      <c r="O13" s="242">
        <f t="shared" si="1"/>
        <v>-8.5104861169169557E-2</v>
      </c>
      <c r="P13" s="244"/>
      <c r="Q13" s="253">
        <f t="shared" si="2"/>
        <v>0.77777026628744883</v>
      </c>
      <c r="R13" s="254">
        <f t="shared" si="3"/>
        <v>0.81164780540752623</v>
      </c>
      <c r="S13" s="242">
        <f t="shared" si="4"/>
        <v>4.3557256671415259E-2</v>
      </c>
    </row>
    <row r="14" spans="1:19" ht="24" customHeight="1" thickBot="1" x14ac:dyDescent="0.3">
      <c r="A14" s="14"/>
      <c r="B14" s="1" t="s">
        <v>38</v>
      </c>
      <c r="D14" s="1"/>
      <c r="E14" s="217">
        <v>80294.21000000005</v>
      </c>
      <c r="F14" s="215">
        <v>82001.98</v>
      </c>
      <c r="G14" s="345">
        <f>E14/E11</f>
        <v>0.2585102029068303</v>
      </c>
      <c r="H14" s="295">
        <f>F14/F11</f>
        <v>0.24640985750251651</v>
      </c>
      <c r="I14" s="250">
        <f t="shared" si="0"/>
        <v>2.1268905939792481E-2</v>
      </c>
      <c r="J14" s="243"/>
      <c r="K14" s="217">
        <v>5954.63</v>
      </c>
      <c r="L14" s="215">
        <v>6845.0809999999947</v>
      </c>
      <c r="M14" s="345">
        <f>K14/K11</f>
        <v>0.16087552631584623</v>
      </c>
      <c r="N14" s="295">
        <f>L14/L11</f>
        <v>0.16750877269401943</v>
      </c>
      <c r="O14" s="284">
        <f t="shared" si="1"/>
        <v>0.14953926608370202</v>
      </c>
      <c r="P14" s="244"/>
      <c r="Q14" s="253">
        <f t="shared" si="2"/>
        <v>0.74160141808481539</v>
      </c>
      <c r="R14" s="254">
        <f t="shared" si="3"/>
        <v>0.83474581955216154</v>
      </c>
      <c r="S14" s="242">
        <f t="shared" si="4"/>
        <v>0.12559900668460347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528679.41</v>
      </c>
      <c r="F15" s="193">
        <v>558180.51000000013</v>
      </c>
      <c r="G15" s="341">
        <f>G7+G11</f>
        <v>1</v>
      </c>
      <c r="H15" s="342">
        <f>H7+H11</f>
        <v>1</v>
      </c>
      <c r="I15" s="218">
        <f t="shared" si="0"/>
        <v>5.5801492250284704E-2</v>
      </c>
      <c r="J15" s="12"/>
      <c r="K15" s="23">
        <v>71966.239000000001</v>
      </c>
      <c r="L15" s="193">
        <v>77248.432999999932</v>
      </c>
      <c r="M15" s="341">
        <f>M7+M11</f>
        <v>0.99999999999999978</v>
      </c>
      <c r="N15" s="342">
        <f>N7+N11</f>
        <v>1</v>
      </c>
      <c r="O15" s="218">
        <f t="shared" si="1"/>
        <v>7.3398222185821468E-2</v>
      </c>
      <c r="P15" s="8"/>
      <c r="Q15" s="255">
        <f t="shared" si="2"/>
        <v>1.361245352831123</v>
      </c>
      <c r="R15" s="256">
        <f t="shared" si="3"/>
        <v>1.383932824884909</v>
      </c>
      <c r="S15" s="72">
        <f t="shared" si="4"/>
        <v>1.6666703035276099E-2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314774.48</v>
      </c>
      <c r="F16" s="241">
        <f t="shared" ref="F16:F17" si="5">F8+F12</f>
        <v>336022.1100000001</v>
      </c>
      <c r="G16" s="343">
        <f>E16/E15</f>
        <v>0.59539765318267257</v>
      </c>
      <c r="H16" s="344">
        <f>F16/F15</f>
        <v>0.60199541900880782</v>
      </c>
      <c r="I16" s="282">
        <f t="shared" si="0"/>
        <v>6.7501120167048234E-2</v>
      </c>
      <c r="J16" s="5"/>
      <c r="K16" s="240">
        <f t="shared" ref="K16:L18" si="6">K8+K12</f>
        <v>55116.26999999999</v>
      </c>
      <c r="L16" s="241">
        <f t="shared" si="6"/>
        <v>58424.199999999939</v>
      </c>
      <c r="M16" s="348">
        <f>K16/K15</f>
        <v>0.76586286522490066</v>
      </c>
      <c r="N16" s="344">
        <f>L16/L15</f>
        <v>0.75631566532877104</v>
      </c>
      <c r="O16" s="282">
        <f t="shared" si="1"/>
        <v>6.0017305234914303E-2</v>
      </c>
      <c r="P16" s="57"/>
      <c r="Q16" s="253">
        <f t="shared" si="2"/>
        <v>1.7509764451044441</v>
      </c>
      <c r="R16" s="254">
        <f t="shared" si="3"/>
        <v>1.738701063450852</v>
      </c>
      <c r="S16" s="242">
        <f t="shared" si="4"/>
        <v>-7.0105921115688587E-3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101778.79999999999</v>
      </c>
      <c r="F17" s="215">
        <f t="shared" si="5"/>
        <v>106064.12000000004</v>
      </c>
      <c r="G17" s="346">
        <f>E17/E15</f>
        <v>0.19251515772100899</v>
      </c>
      <c r="H17" s="295">
        <f>F17/F15</f>
        <v>0.1900175984288667</v>
      </c>
      <c r="I17" s="242">
        <f t="shared" si="0"/>
        <v>4.2104249607973869E-2</v>
      </c>
      <c r="J17" s="243"/>
      <c r="K17" s="217">
        <f t="shared" si="6"/>
        <v>9008.4549999999981</v>
      </c>
      <c r="L17" s="215">
        <f t="shared" si="6"/>
        <v>9957.8889999999974</v>
      </c>
      <c r="M17" s="345">
        <f>K17/K15</f>
        <v>0.12517612598874311</v>
      </c>
      <c r="N17" s="295">
        <f>L17/L15</f>
        <v>0.12890732683211847</v>
      </c>
      <c r="O17" s="242">
        <f t="shared" si="1"/>
        <v>0.10539365518282541</v>
      </c>
      <c r="P17" s="244"/>
      <c r="Q17" s="253">
        <f t="shared" si="2"/>
        <v>0.88510131775969059</v>
      </c>
      <c r="R17" s="254">
        <f t="shared" si="3"/>
        <v>0.93885557151655008</v>
      </c>
      <c r="S17" s="242">
        <f t="shared" si="4"/>
        <v>6.073231694301244E-2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112126.13000000006</v>
      </c>
      <c r="F18" s="249">
        <f>F10+F14</f>
        <v>116094.28</v>
      </c>
      <c r="G18" s="347">
        <f>E18/E15</f>
        <v>0.21208718909631843</v>
      </c>
      <c r="H18" s="301">
        <f>F18/F15</f>
        <v>0.20798698256232553</v>
      </c>
      <c r="I18" s="283">
        <f t="shared" si="0"/>
        <v>3.5390055823740045E-2</v>
      </c>
      <c r="J18" s="243"/>
      <c r="K18" s="248">
        <f t="shared" si="6"/>
        <v>7841.514000000001</v>
      </c>
      <c r="L18" s="249">
        <f t="shared" si="6"/>
        <v>8866.3439999999955</v>
      </c>
      <c r="M18" s="347">
        <f>K18/K15</f>
        <v>0.10896100878635608</v>
      </c>
      <c r="N18" s="301">
        <f>L18/L15</f>
        <v>0.11477700783911052</v>
      </c>
      <c r="O18" s="250">
        <f t="shared" si="1"/>
        <v>0.13069287385063577</v>
      </c>
      <c r="P18" s="244"/>
      <c r="Q18" s="257">
        <f t="shared" si="2"/>
        <v>0.69934760077780234</v>
      </c>
      <c r="R18" s="258">
        <f t="shared" si="3"/>
        <v>0.76371928057092864</v>
      </c>
      <c r="S18" s="250">
        <f t="shared" si="4"/>
        <v>9.204532870568688E-2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L93" sqref="L93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45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157</v>
      </c>
      <c r="C5" s="467"/>
      <c r="D5" s="465" t="str">
        <f>B5</f>
        <v>jan-junho</v>
      </c>
      <c r="E5" s="467"/>
      <c r="F5" s="177" t="s">
        <v>124</v>
      </c>
      <c r="H5" s="468" t="str">
        <f>B5</f>
        <v>jan-junho</v>
      </c>
      <c r="I5" s="467"/>
      <c r="J5" s="465" t="str">
        <f>B5</f>
        <v>jan-junho</v>
      </c>
      <c r="K5" s="466"/>
      <c r="L5" s="177" t="str">
        <f>F5</f>
        <v>2021/2020</v>
      </c>
      <c r="N5" s="468" t="str">
        <f>B5</f>
        <v>jan-junho</v>
      </c>
      <c r="O5" s="466"/>
      <c r="P5" s="177" t="str">
        <f>F5</f>
        <v>2021/2020</v>
      </c>
    </row>
    <row r="6" spans="1:16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175</v>
      </c>
      <c r="B7" s="46">
        <v>92663.550000000017</v>
      </c>
      <c r="C7" s="195">
        <v>80395.189999999973</v>
      </c>
      <c r="D7" s="345">
        <f>B7/$B$33</f>
        <v>0.17527361241475251</v>
      </c>
      <c r="E7" s="344">
        <f>C7/$C$33</f>
        <v>0.14403080824158471</v>
      </c>
      <c r="F7" s="67">
        <f>(C7-B7)/B7</f>
        <v>-0.13239682701558533</v>
      </c>
      <c r="H7" s="46">
        <v>8024.8960000000006</v>
      </c>
      <c r="I7" s="195">
        <v>7301.3970000000008</v>
      </c>
      <c r="J7" s="345">
        <f>H7/$H$33</f>
        <v>0.11150917585119322</v>
      </c>
      <c r="K7" s="344">
        <f>I7/$I$33</f>
        <v>9.451838330494032E-2</v>
      </c>
      <c r="L7" s="67">
        <f>(I7-H7)/H7</f>
        <v>-9.0156807016564422E-2</v>
      </c>
      <c r="N7" s="40">
        <f t="shared" ref="N7:N33" si="0">(H7/B7)*10</f>
        <v>0.8660250983261486</v>
      </c>
      <c r="O7" s="200">
        <f t="shared" ref="O7:O33" si="1">(I7/C7)*10</f>
        <v>0.9081882883789445</v>
      </c>
      <c r="P7" s="76">
        <f>(O7-N7)/N7</f>
        <v>4.8685875425884095E-2</v>
      </c>
    </row>
    <row r="8" spans="1:16" ht="20.100000000000001" customHeight="1" x14ac:dyDescent="0.25">
      <c r="A8" s="14" t="s">
        <v>164</v>
      </c>
      <c r="B8" s="25">
        <v>51763.750000000022</v>
      </c>
      <c r="C8" s="188">
        <v>58439.630000000012</v>
      </c>
      <c r="D8" s="345">
        <f t="shared" ref="D8:D32" si="2">B8/$B$33</f>
        <v>9.7911416674994076E-2</v>
      </c>
      <c r="E8" s="295">
        <f t="shared" ref="E8:E32" si="3">C8/$C$33</f>
        <v>0.10469665090957762</v>
      </c>
      <c r="F8" s="67">
        <f t="shared" ref="F8:F33" si="4">(C8-B8)/B8</f>
        <v>0.128968245152254</v>
      </c>
      <c r="H8" s="25">
        <v>6644.4380000000001</v>
      </c>
      <c r="I8" s="188">
        <v>7157.4469999999992</v>
      </c>
      <c r="J8" s="345">
        <f t="shared" ref="J8:J32" si="5">H8/$H$33</f>
        <v>9.2327153569884329E-2</v>
      </c>
      <c r="K8" s="295">
        <f t="shared" ref="K8:K32" si="6">I8/$I$33</f>
        <v>9.2654915084167455E-2</v>
      </c>
      <c r="L8" s="67">
        <f t="shared" ref="L8:L33" si="7">(I8-H8)/H8</f>
        <v>7.7208787259358744E-2</v>
      </c>
      <c r="N8" s="40">
        <f t="shared" si="0"/>
        <v>1.2836083166308463</v>
      </c>
      <c r="O8" s="201">
        <f t="shared" si="1"/>
        <v>1.2247591232182677</v>
      </c>
      <c r="P8" s="67">
        <f t="shared" ref="P8:P71" si="8">(O8-N8)/N8</f>
        <v>-4.5846690653300763E-2</v>
      </c>
    </row>
    <row r="9" spans="1:16" ht="20.100000000000001" customHeight="1" x14ac:dyDescent="0.25">
      <c r="A9" s="14" t="s">
        <v>173</v>
      </c>
      <c r="B9" s="25">
        <v>26938.33</v>
      </c>
      <c r="C9" s="188">
        <v>30076.109999999997</v>
      </c>
      <c r="D9" s="345">
        <f t="shared" si="2"/>
        <v>5.0953998757016103E-2</v>
      </c>
      <c r="E9" s="295">
        <f t="shared" si="3"/>
        <v>5.388240804036671E-2</v>
      </c>
      <c r="F9" s="67">
        <f t="shared" si="4"/>
        <v>0.11648012330385718</v>
      </c>
      <c r="H9" s="25">
        <v>4970.9229999999989</v>
      </c>
      <c r="I9" s="188">
        <v>5518.1670000000004</v>
      </c>
      <c r="J9" s="345">
        <f t="shared" si="5"/>
        <v>6.9072985737103729E-2</v>
      </c>
      <c r="K9" s="295">
        <f t="shared" si="6"/>
        <v>7.1434031548575236E-2</v>
      </c>
      <c r="L9" s="67">
        <f t="shared" si="7"/>
        <v>0.11008901163828159</v>
      </c>
      <c r="N9" s="40">
        <f t="shared" si="0"/>
        <v>1.8452973885166597</v>
      </c>
      <c r="O9" s="201">
        <f t="shared" si="1"/>
        <v>1.8347342791338379</v>
      </c>
      <c r="P9" s="67">
        <f t="shared" si="8"/>
        <v>-5.7243398535955945E-3</v>
      </c>
    </row>
    <row r="10" spans="1:16" ht="20.100000000000001" customHeight="1" x14ac:dyDescent="0.25">
      <c r="A10" s="14" t="s">
        <v>165</v>
      </c>
      <c r="B10" s="25">
        <v>16205.939999999995</v>
      </c>
      <c r="C10" s="188">
        <v>22025.34</v>
      </c>
      <c r="D10" s="345">
        <f t="shared" si="2"/>
        <v>3.0653624282436114E-2</v>
      </c>
      <c r="E10" s="295">
        <f t="shared" si="3"/>
        <v>3.9459170654310372E-2</v>
      </c>
      <c r="F10" s="67">
        <f t="shared" si="4"/>
        <v>0.35909055568513809</v>
      </c>
      <c r="H10" s="25">
        <v>3671.6850000000004</v>
      </c>
      <c r="I10" s="188">
        <v>4809.6430000000009</v>
      </c>
      <c r="J10" s="345">
        <f t="shared" si="5"/>
        <v>5.1019548207875631E-2</v>
      </c>
      <c r="K10" s="295">
        <f t="shared" si="6"/>
        <v>6.2262013780913852E-2</v>
      </c>
      <c r="L10" s="67">
        <f t="shared" si="7"/>
        <v>0.30992800308305324</v>
      </c>
      <c r="N10" s="40">
        <f t="shared" si="0"/>
        <v>2.2656414870103196</v>
      </c>
      <c r="O10" s="201">
        <f t="shared" si="1"/>
        <v>2.1836861542205481</v>
      </c>
      <c r="P10" s="67">
        <f t="shared" si="8"/>
        <v>-3.6173125033086145E-2</v>
      </c>
    </row>
    <row r="11" spans="1:16" ht="20.100000000000001" customHeight="1" x14ac:dyDescent="0.25">
      <c r="A11" s="14" t="s">
        <v>167</v>
      </c>
      <c r="B11" s="25">
        <v>18383.140000000003</v>
      </c>
      <c r="C11" s="188">
        <v>28079.890000000007</v>
      </c>
      <c r="D11" s="345">
        <f t="shared" si="2"/>
        <v>3.4771810008640221E-2</v>
      </c>
      <c r="E11" s="295">
        <f t="shared" si="3"/>
        <v>5.030610975650153E-2</v>
      </c>
      <c r="F11" s="67">
        <f t="shared" si="4"/>
        <v>0.5274806153899716</v>
      </c>
      <c r="H11" s="25">
        <v>3001.8340000000003</v>
      </c>
      <c r="I11" s="188">
        <v>4178.1399999999985</v>
      </c>
      <c r="J11" s="345">
        <f t="shared" si="5"/>
        <v>4.1711697619768617E-2</v>
      </c>
      <c r="K11" s="295">
        <f t="shared" si="6"/>
        <v>5.4087051837025592E-2</v>
      </c>
      <c r="L11" s="67">
        <f t="shared" si="7"/>
        <v>0.3918624414274734</v>
      </c>
      <c r="N11" s="40">
        <f t="shared" si="0"/>
        <v>1.6329277805641473</v>
      </c>
      <c r="O11" s="201">
        <f t="shared" si="1"/>
        <v>1.4879474242954647</v>
      </c>
      <c r="P11" s="67">
        <f t="shared" si="8"/>
        <v>-8.878552866471201E-2</v>
      </c>
    </row>
    <row r="12" spans="1:16" ht="20.100000000000001" customHeight="1" x14ac:dyDescent="0.25">
      <c r="A12" s="14" t="s">
        <v>166</v>
      </c>
      <c r="B12" s="25">
        <v>38334.01</v>
      </c>
      <c r="C12" s="188">
        <v>24098.01</v>
      </c>
      <c r="D12" s="345">
        <f t="shared" si="2"/>
        <v>7.2508989899947127E-2</v>
      </c>
      <c r="E12" s="295">
        <f t="shared" si="3"/>
        <v>4.317243179988494E-2</v>
      </c>
      <c r="F12" s="67">
        <f t="shared" si="4"/>
        <v>-0.37136735760229633</v>
      </c>
      <c r="H12" s="25">
        <v>7378.9799999999968</v>
      </c>
      <c r="I12" s="188">
        <v>3995.261</v>
      </c>
      <c r="J12" s="345">
        <f t="shared" si="5"/>
        <v>0.10253391176937834</v>
      </c>
      <c r="K12" s="295">
        <f t="shared" si="6"/>
        <v>5.1719638118743451E-2</v>
      </c>
      <c r="L12" s="67">
        <f t="shared" si="7"/>
        <v>-0.45856188795741393</v>
      </c>
      <c r="N12" s="40">
        <f t="shared" si="0"/>
        <v>1.9249173253724294</v>
      </c>
      <c r="O12" s="201">
        <f t="shared" si="1"/>
        <v>1.6579215462189616</v>
      </c>
      <c r="P12" s="67">
        <f t="shared" si="8"/>
        <v>-0.13870506313917144</v>
      </c>
    </row>
    <row r="13" spans="1:16" ht="20.100000000000001" customHeight="1" x14ac:dyDescent="0.25">
      <c r="A13" s="14" t="s">
        <v>172</v>
      </c>
      <c r="B13" s="25">
        <v>17185.809999999994</v>
      </c>
      <c r="C13" s="188">
        <v>19291.11</v>
      </c>
      <c r="D13" s="345">
        <f t="shared" si="2"/>
        <v>3.2507053754940063E-2</v>
      </c>
      <c r="E13" s="295">
        <f t="shared" si="3"/>
        <v>3.4560701519298832E-2</v>
      </c>
      <c r="F13" s="67">
        <f t="shared" si="4"/>
        <v>0.12250222712807876</v>
      </c>
      <c r="H13" s="25">
        <v>2641.357</v>
      </c>
      <c r="I13" s="188">
        <v>3587.8320000000008</v>
      </c>
      <c r="J13" s="345">
        <f t="shared" si="5"/>
        <v>3.6702723898076696E-2</v>
      </c>
      <c r="K13" s="295">
        <f t="shared" si="6"/>
        <v>4.6445369319012601E-2</v>
      </c>
      <c r="L13" s="67">
        <f t="shared" si="7"/>
        <v>0.35832907100403349</v>
      </c>
      <c r="N13" s="40">
        <f t="shared" si="0"/>
        <v>1.5369406504552308</v>
      </c>
      <c r="O13" s="201">
        <f t="shared" si="1"/>
        <v>1.8598369922726068</v>
      </c>
      <c r="P13" s="67">
        <f t="shared" si="8"/>
        <v>0.21009031267520736</v>
      </c>
    </row>
    <row r="14" spans="1:16" ht="20.100000000000001" customHeight="1" x14ac:dyDescent="0.25">
      <c r="A14" s="14" t="s">
        <v>168</v>
      </c>
      <c r="B14" s="25">
        <v>29580.959999999995</v>
      </c>
      <c r="C14" s="188">
        <v>31613.299999999992</v>
      </c>
      <c r="D14" s="345">
        <f t="shared" si="2"/>
        <v>5.5952547877739366E-2</v>
      </c>
      <c r="E14" s="295">
        <f t="shared" si="3"/>
        <v>5.6636337947378323E-2</v>
      </c>
      <c r="F14" s="67">
        <f t="shared" si="4"/>
        <v>6.8704328730372397E-2</v>
      </c>
      <c r="H14" s="25">
        <v>3280.0030000000002</v>
      </c>
      <c r="I14" s="188">
        <v>3346.2129999999997</v>
      </c>
      <c r="J14" s="345">
        <f t="shared" si="5"/>
        <v>4.5576968389302648E-2</v>
      </c>
      <c r="K14" s="295">
        <f t="shared" si="6"/>
        <v>4.3317551826585268E-2</v>
      </c>
      <c r="L14" s="67">
        <f t="shared" si="7"/>
        <v>2.0185957146990285E-2</v>
      </c>
      <c r="N14" s="40">
        <f t="shared" si="0"/>
        <v>1.1088223641152959</v>
      </c>
      <c r="O14" s="201">
        <f t="shared" si="1"/>
        <v>1.0584826639420752</v>
      </c>
      <c r="P14" s="67">
        <f t="shared" si="8"/>
        <v>-4.5399246806665509E-2</v>
      </c>
    </row>
    <row r="15" spans="1:16" ht="20.100000000000001" customHeight="1" x14ac:dyDescent="0.25">
      <c r="A15" s="14" t="s">
        <v>170</v>
      </c>
      <c r="B15" s="25">
        <v>18009.169999999995</v>
      </c>
      <c r="C15" s="188">
        <v>15827.840000000002</v>
      </c>
      <c r="D15" s="345">
        <f t="shared" si="2"/>
        <v>3.4064443705117999E-2</v>
      </c>
      <c r="E15" s="295">
        <f t="shared" si="3"/>
        <v>2.8356131603376834E-2</v>
      </c>
      <c r="F15" s="67">
        <f t="shared" si="4"/>
        <v>-0.12112329441056935</v>
      </c>
      <c r="H15" s="25">
        <v>3424.7969999999987</v>
      </c>
      <c r="I15" s="188">
        <v>3331.3769999999995</v>
      </c>
      <c r="J15" s="345">
        <f t="shared" si="5"/>
        <v>4.758893958596333E-2</v>
      </c>
      <c r="K15" s="295">
        <f t="shared" si="6"/>
        <v>4.3125496150841006E-2</v>
      </c>
      <c r="L15" s="67">
        <f t="shared" si="7"/>
        <v>-2.7277529149902665E-2</v>
      </c>
      <c r="N15" s="40">
        <f t="shared" si="0"/>
        <v>1.9016961914402495</v>
      </c>
      <c r="O15" s="201">
        <f t="shared" si="1"/>
        <v>2.10475781913388</v>
      </c>
      <c r="P15" s="67">
        <f t="shared" si="8"/>
        <v>0.10677921563267256</v>
      </c>
    </row>
    <row r="16" spans="1:16" ht="20.100000000000001" customHeight="1" x14ac:dyDescent="0.25">
      <c r="A16" s="14" t="s">
        <v>180</v>
      </c>
      <c r="B16" s="25">
        <v>22339.140000000003</v>
      </c>
      <c r="C16" s="188">
        <v>13336.49</v>
      </c>
      <c r="D16" s="345">
        <f t="shared" si="2"/>
        <v>4.2254605678704239E-2</v>
      </c>
      <c r="E16" s="295">
        <f t="shared" si="3"/>
        <v>2.3892790523982996E-2</v>
      </c>
      <c r="F16" s="67">
        <f t="shared" si="4"/>
        <v>-0.40299895161586358</v>
      </c>
      <c r="H16" s="25">
        <v>4412.6400000000003</v>
      </c>
      <c r="I16" s="188">
        <v>2936.7880000000005</v>
      </c>
      <c r="J16" s="345">
        <f t="shared" si="5"/>
        <v>6.1315417636316934E-2</v>
      </c>
      <c r="K16" s="295">
        <f t="shared" si="6"/>
        <v>3.8017444315019314E-2</v>
      </c>
      <c r="L16" s="67">
        <f t="shared" si="7"/>
        <v>-0.33446009645019753</v>
      </c>
      <c r="N16" s="40">
        <f t="shared" si="0"/>
        <v>1.9752953784254899</v>
      </c>
      <c r="O16" s="201">
        <f t="shared" si="1"/>
        <v>2.2020696600079934</v>
      </c>
      <c r="P16" s="67">
        <f t="shared" si="8"/>
        <v>0.1148052509307573</v>
      </c>
    </row>
    <row r="17" spans="1:16" ht="20.100000000000001" customHeight="1" x14ac:dyDescent="0.25">
      <c r="A17" s="14" t="s">
        <v>182</v>
      </c>
      <c r="B17" s="25">
        <v>7157.5199999999986</v>
      </c>
      <c r="C17" s="188">
        <v>13984.869999999999</v>
      </c>
      <c r="D17" s="345">
        <f t="shared" si="2"/>
        <v>1.3538488287259003E-2</v>
      </c>
      <c r="E17" s="295">
        <f t="shared" si="3"/>
        <v>2.5054386080230563E-2</v>
      </c>
      <c r="F17" s="67">
        <f t="shared" si="4"/>
        <v>0.9538708938291478</v>
      </c>
      <c r="H17" s="25">
        <v>1285.471</v>
      </c>
      <c r="I17" s="188">
        <v>2742.3139999999994</v>
      </c>
      <c r="J17" s="345">
        <f t="shared" si="5"/>
        <v>1.7862139495715482E-2</v>
      </c>
      <c r="K17" s="295">
        <f t="shared" si="6"/>
        <v>3.5499930464608899E-2</v>
      </c>
      <c r="L17" s="67">
        <f t="shared" si="7"/>
        <v>1.1333145594105192</v>
      </c>
      <c r="N17" s="40">
        <f t="shared" si="0"/>
        <v>1.795972627390493</v>
      </c>
      <c r="O17" s="201">
        <f t="shared" si="1"/>
        <v>1.9609149030344932</v>
      </c>
      <c r="P17" s="67">
        <f t="shared" si="8"/>
        <v>9.1840083266557099E-2</v>
      </c>
    </row>
    <row r="18" spans="1:16" ht="20.100000000000001" customHeight="1" x14ac:dyDescent="0.25">
      <c r="A18" s="14" t="s">
        <v>183</v>
      </c>
      <c r="B18" s="25">
        <v>7588.74</v>
      </c>
      <c r="C18" s="188">
        <v>9540.1699999999983</v>
      </c>
      <c r="D18" s="345">
        <f t="shared" si="2"/>
        <v>1.4354143279383627E-2</v>
      </c>
      <c r="E18" s="295">
        <f t="shared" si="3"/>
        <v>1.7091549828567098E-2</v>
      </c>
      <c r="F18" s="67">
        <f t="shared" si="4"/>
        <v>0.25714809046033971</v>
      </c>
      <c r="H18" s="25">
        <v>2072.0169999999998</v>
      </c>
      <c r="I18" s="188">
        <v>2668.3960000000002</v>
      </c>
      <c r="J18" s="345">
        <f t="shared" si="5"/>
        <v>2.8791514309925232E-2</v>
      </c>
      <c r="K18" s="295">
        <f t="shared" si="6"/>
        <v>3.4543043740447137E-2</v>
      </c>
      <c r="L18" s="67">
        <f t="shared" si="7"/>
        <v>0.28782534120135134</v>
      </c>
      <c r="N18" s="40">
        <f t="shared" si="0"/>
        <v>2.7303834365125166</v>
      </c>
      <c r="O18" s="201">
        <f t="shared" si="1"/>
        <v>2.7970109547314155</v>
      </c>
      <c r="P18" s="67">
        <f t="shared" si="8"/>
        <v>2.4402256960656545E-2</v>
      </c>
    </row>
    <row r="19" spans="1:16" ht="20.100000000000001" customHeight="1" x14ac:dyDescent="0.25">
      <c r="A19" s="14" t="s">
        <v>186</v>
      </c>
      <c r="B19" s="25">
        <v>33639.630000000005</v>
      </c>
      <c r="C19" s="188">
        <v>49166.07</v>
      </c>
      <c r="D19" s="345">
        <f t="shared" si="2"/>
        <v>6.3629544415206199E-2</v>
      </c>
      <c r="E19" s="295">
        <f t="shared" si="3"/>
        <v>8.808274226557998E-2</v>
      </c>
      <c r="F19" s="67">
        <f t="shared" si="4"/>
        <v>0.46155204441903769</v>
      </c>
      <c r="H19" s="25">
        <v>1658.6309999999996</v>
      </c>
      <c r="I19" s="188">
        <v>2560.0099999999998</v>
      </c>
      <c r="J19" s="345">
        <f t="shared" si="5"/>
        <v>2.3047348632460829E-2</v>
      </c>
      <c r="K19" s="295">
        <f t="shared" si="6"/>
        <v>3.3139960263012712E-2</v>
      </c>
      <c r="L19" s="67">
        <f t="shared" si="7"/>
        <v>0.54344757815330857</v>
      </c>
      <c r="N19" s="40">
        <f t="shared" si="0"/>
        <v>0.49305863352242563</v>
      </c>
      <c r="O19" s="201">
        <f t="shared" si="1"/>
        <v>0.52068631883736072</v>
      </c>
      <c r="P19" s="67">
        <f t="shared" si="8"/>
        <v>5.6033265491290722E-2</v>
      </c>
    </row>
    <row r="20" spans="1:16" ht="20.100000000000001" customHeight="1" x14ac:dyDescent="0.25">
      <c r="A20" s="14" t="s">
        <v>174</v>
      </c>
      <c r="B20" s="25">
        <v>11924.220000000001</v>
      </c>
      <c r="C20" s="188">
        <v>14088.460000000003</v>
      </c>
      <c r="D20" s="345">
        <f t="shared" si="2"/>
        <v>2.2554727448152376E-2</v>
      </c>
      <c r="E20" s="295">
        <f t="shared" si="3"/>
        <v>2.5239971205730561E-2</v>
      </c>
      <c r="F20" s="67">
        <f t="shared" si="4"/>
        <v>0.18149950269283874</v>
      </c>
      <c r="H20" s="25">
        <v>1613.5860000000007</v>
      </c>
      <c r="I20" s="188">
        <v>2113.6279999999997</v>
      </c>
      <c r="J20" s="345">
        <f t="shared" si="5"/>
        <v>2.2421430137539913E-2</v>
      </c>
      <c r="K20" s="295">
        <f t="shared" si="6"/>
        <v>2.7361435279858681E-2</v>
      </c>
      <c r="L20" s="67">
        <f t="shared" si="7"/>
        <v>0.3098948553098495</v>
      </c>
      <c r="N20" s="40">
        <f t="shared" si="0"/>
        <v>1.3532004609106512</v>
      </c>
      <c r="O20" s="201">
        <f t="shared" si="1"/>
        <v>1.5002548184826443</v>
      </c>
      <c r="P20" s="67">
        <f t="shared" si="8"/>
        <v>0.10867152489220355</v>
      </c>
    </row>
    <row r="21" spans="1:16" ht="20.100000000000001" customHeight="1" x14ac:dyDescent="0.25">
      <c r="A21" s="14" t="s">
        <v>169</v>
      </c>
      <c r="B21" s="25">
        <v>8698.01</v>
      </c>
      <c r="C21" s="188">
        <v>11003.029999999997</v>
      </c>
      <c r="D21" s="345">
        <f t="shared" si="2"/>
        <v>1.645233356071121E-2</v>
      </c>
      <c r="E21" s="295">
        <f t="shared" si="3"/>
        <v>1.9712314928373251E-2</v>
      </c>
      <c r="F21" s="67">
        <f t="shared" si="4"/>
        <v>0.26500544377392032</v>
      </c>
      <c r="H21" s="25">
        <v>1652.1420000000001</v>
      </c>
      <c r="I21" s="188">
        <v>1972.6080000000004</v>
      </c>
      <c r="J21" s="345">
        <f t="shared" si="5"/>
        <v>2.2957181352772926E-2</v>
      </c>
      <c r="K21" s="295">
        <f t="shared" si="6"/>
        <v>2.5535896631068235E-2</v>
      </c>
      <c r="L21" s="67">
        <f t="shared" si="7"/>
        <v>0.19397000984176926</v>
      </c>
      <c r="N21" s="40">
        <f t="shared" si="0"/>
        <v>1.8994482646030528</v>
      </c>
      <c r="O21" s="201">
        <f t="shared" si="1"/>
        <v>1.7927861689007489</v>
      </c>
      <c r="P21" s="67">
        <f t="shared" si="8"/>
        <v>-5.6154251573992814E-2</v>
      </c>
    </row>
    <row r="22" spans="1:16" ht="20.100000000000001" customHeight="1" x14ac:dyDescent="0.25">
      <c r="A22" s="14" t="s">
        <v>181</v>
      </c>
      <c r="B22" s="25">
        <v>15435.42</v>
      </c>
      <c r="C22" s="188">
        <v>14326.290000000005</v>
      </c>
      <c r="D22" s="345">
        <f t="shared" si="2"/>
        <v>2.9196181481703633E-2</v>
      </c>
      <c r="E22" s="295">
        <f t="shared" si="3"/>
        <v>2.5666052008874337E-2</v>
      </c>
      <c r="F22" s="67">
        <f t="shared" si="4"/>
        <v>-7.1856159404797254E-2</v>
      </c>
      <c r="H22" s="25">
        <v>1920.8570000000011</v>
      </c>
      <c r="I22" s="188">
        <v>1790.7919999999999</v>
      </c>
      <c r="J22" s="345">
        <f t="shared" si="5"/>
        <v>2.6691084968328005E-2</v>
      </c>
      <c r="K22" s="295">
        <f t="shared" si="6"/>
        <v>2.3182243709720298E-2</v>
      </c>
      <c r="L22" s="67">
        <f t="shared" si="7"/>
        <v>-6.7711963982743706E-2</v>
      </c>
      <c r="N22" s="40">
        <f t="shared" si="0"/>
        <v>1.2444475109844768</v>
      </c>
      <c r="O22" s="201">
        <f t="shared" si="1"/>
        <v>1.2500040136001711</v>
      </c>
      <c r="P22" s="67">
        <f t="shared" si="8"/>
        <v>4.4650357420849092E-3</v>
      </c>
    </row>
    <row r="23" spans="1:16" ht="20.100000000000001" customHeight="1" x14ac:dyDescent="0.25">
      <c r="A23" s="14" t="s">
        <v>176</v>
      </c>
      <c r="B23" s="25">
        <v>8797.81</v>
      </c>
      <c r="C23" s="188">
        <v>11769.88</v>
      </c>
      <c r="D23" s="345">
        <f t="shared" si="2"/>
        <v>1.6641105807392802E-2</v>
      </c>
      <c r="E23" s="295">
        <f t="shared" si="3"/>
        <v>2.1086153653053913E-2</v>
      </c>
      <c r="F23" s="67">
        <f t="shared" si="4"/>
        <v>0.33781929821171403</v>
      </c>
      <c r="H23" s="25">
        <v>1478.8000000000002</v>
      </c>
      <c r="I23" s="188">
        <v>1780.086</v>
      </c>
      <c r="J23" s="345">
        <f t="shared" si="5"/>
        <v>2.0548524148941559E-2</v>
      </c>
      <c r="K23" s="295">
        <f t="shared" si="6"/>
        <v>2.304365190165087E-2</v>
      </c>
      <c r="L23" s="67">
        <f t="shared" si="7"/>
        <v>0.20373681363267501</v>
      </c>
      <c r="N23" s="40">
        <f t="shared" si="0"/>
        <v>1.6808728535851538</v>
      </c>
      <c r="O23" s="201">
        <f t="shared" si="1"/>
        <v>1.5124079429866746</v>
      </c>
      <c r="P23" s="67">
        <f t="shared" si="8"/>
        <v>-0.10022466020505859</v>
      </c>
    </row>
    <row r="24" spans="1:16" ht="20.100000000000001" customHeight="1" x14ac:dyDescent="0.25">
      <c r="A24" s="14" t="s">
        <v>171</v>
      </c>
      <c r="B24" s="25">
        <v>10975.100000000004</v>
      </c>
      <c r="C24" s="188">
        <v>9032.489999999998</v>
      </c>
      <c r="D24" s="345">
        <f t="shared" si="2"/>
        <v>2.0759461769089903E-2</v>
      </c>
      <c r="E24" s="295">
        <f t="shared" si="3"/>
        <v>1.6182023266989375E-2</v>
      </c>
      <c r="F24" s="67">
        <f t="shared" si="4"/>
        <v>-0.17700157629543287</v>
      </c>
      <c r="H24" s="25">
        <v>1677.7469999999998</v>
      </c>
      <c r="I24" s="188">
        <v>1498.5710000000008</v>
      </c>
      <c r="J24" s="345">
        <f t="shared" si="5"/>
        <v>2.3312973184551153E-2</v>
      </c>
      <c r="K24" s="295">
        <f t="shared" si="6"/>
        <v>1.9399370858435416E-2</v>
      </c>
      <c r="L24" s="67">
        <f t="shared" si="7"/>
        <v>-0.10679560148222529</v>
      </c>
      <c r="N24" s="40">
        <f t="shared" si="0"/>
        <v>1.5286849322557419</v>
      </c>
      <c r="O24" s="201">
        <f t="shared" si="1"/>
        <v>1.6590895755212585</v>
      </c>
      <c r="P24" s="67">
        <f t="shared" si="8"/>
        <v>8.5305114555613681E-2</v>
      </c>
    </row>
    <row r="25" spans="1:16" ht="20.100000000000001" customHeight="1" x14ac:dyDescent="0.25">
      <c r="A25" s="14" t="s">
        <v>178</v>
      </c>
      <c r="B25" s="25">
        <v>4453.8799999999992</v>
      </c>
      <c r="C25" s="188">
        <v>4610.03</v>
      </c>
      <c r="D25" s="345">
        <f t="shared" si="2"/>
        <v>8.4245384173368878E-3</v>
      </c>
      <c r="E25" s="295">
        <f t="shared" si="3"/>
        <v>8.2590307569141014E-3</v>
      </c>
      <c r="F25" s="67">
        <f t="shared" si="4"/>
        <v>3.505931906562381E-2</v>
      </c>
      <c r="H25" s="25">
        <v>1376.9279999999997</v>
      </c>
      <c r="I25" s="188">
        <v>1157.3180000000004</v>
      </c>
      <c r="J25" s="345">
        <f t="shared" si="5"/>
        <v>1.9132971503485117E-2</v>
      </c>
      <c r="K25" s="295">
        <f t="shared" si="6"/>
        <v>1.498176668515723E-2</v>
      </c>
      <c r="L25" s="67">
        <f t="shared" si="7"/>
        <v>-0.15949272583606353</v>
      </c>
      <c r="N25" s="40">
        <f t="shared" si="0"/>
        <v>3.0915246930765985</v>
      </c>
      <c r="O25" s="201">
        <f t="shared" si="1"/>
        <v>2.5104348561723038</v>
      </c>
      <c r="P25" s="67">
        <f t="shared" si="8"/>
        <v>-0.18796221754451214</v>
      </c>
    </row>
    <row r="26" spans="1:16" ht="20.100000000000001" customHeight="1" x14ac:dyDescent="0.25">
      <c r="A26" s="14" t="s">
        <v>177</v>
      </c>
      <c r="B26" s="25">
        <v>7570.48</v>
      </c>
      <c r="C26" s="188">
        <v>8590.989999999998</v>
      </c>
      <c r="D26" s="345">
        <f t="shared" si="2"/>
        <v>1.4319604389359518E-2</v>
      </c>
      <c r="E26" s="295">
        <f t="shared" si="3"/>
        <v>1.5391060501198789E-2</v>
      </c>
      <c r="F26" s="67">
        <f t="shared" si="4"/>
        <v>0.13480122792742316</v>
      </c>
      <c r="H26" s="25">
        <v>1200.1369999999999</v>
      </c>
      <c r="I26" s="188">
        <v>1120.951</v>
      </c>
      <c r="J26" s="345">
        <f t="shared" si="5"/>
        <v>1.6676389049593097E-2</v>
      </c>
      <c r="K26" s="295">
        <f t="shared" si="6"/>
        <v>1.4510986908951279E-2</v>
      </c>
      <c r="L26" s="67">
        <f t="shared" si="7"/>
        <v>-6.5980800525273303E-2</v>
      </c>
      <c r="N26" s="40">
        <f t="shared" si="0"/>
        <v>1.5852852130908477</v>
      </c>
      <c r="O26" s="201">
        <f t="shared" si="1"/>
        <v>1.3047983992531713</v>
      </c>
      <c r="P26" s="67">
        <f t="shared" si="8"/>
        <v>-0.17693145152777159</v>
      </c>
    </row>
    <row r="27" spans="1:16" ht="20.100000000000001" customHeight="1" x14ac:dyDescent="0.25">
      <c r="A27" s="14" t="s">
        <v>199</v>
      </c>
      <c r="B27" s="25">
        <v>16255.249999999998</v>
      </c>
      <c r="C27" s="188">
        <v>12992.65</v>
      </c>
      <c r="D27" s="345">
        <f t="shared" si="2"/>
        <v>3.074689441754503E-2</v>
      </c>
      <c r="E27" s="295">
        <f t="shared" si="3"/>
        <v>2.3276789080292317E-2</v>
      </c>
      <c r="F27" s="67">
        <f t="shared" si="4"/>
        <v>-0.20071053967179828</v>
      </c>
      <c r="H27" s="25">
        <v>1384.9289999999999</v>
      </c>
      <c r="I27" s="188">
        <v>1094.7149999999997</v>
      </c>
      <c r="J27" s="345">
        <f t="shared" si="5"/>
        <v>1.9244148634750796E-2</v>
      </c>
      <c r="K27" s="295">
        <f t="shared" si="6"/>
        <v>1.4171355424128793E-2</v>
      </c>
      <c r="L27" s="67">
        <f t="shared" si="7"/>
        <v>-0.20955153657696546</v>
      </c>
      <c r="N27" s="40">
        <f t="shared" si="0"/>
        <v>0.85198874209870656</v>
      </c>
      <c r="O27" s="201">
        <f t="shared" si="1"/>
        <v>0.84256483473348365</v>
      </c>
      <c r="P27" s="67">
        <f t="shared" si="8"/>
        <v>-1.1061070293028727E-2</v>
      </c>
    </row>
    <row r="28" spans="1:16" ht="20.100000000000001" customHeight="1" x14ac:dyDescent="0.25">
      <c r="A28" s="14" t="s">
        <v>179</v>
      </c>
      <c r="B28" s="25">
        <v>3655.5400000000004</v>
      </c>
      <c r="C28" s="188">
        <v>4681.9800000000014</v>
      </c>
      <c r="D28" s="345">
        <f t="shared" si="2"/>
        <v>6.9144739342127982E-3</v>
      </c>
      <c r="E28" s="295">
        <f t="shared" si="3"/>
        <v>8.3879317104783909E-3</v>
      </c>
      <c r="F28" s="67">
        <f t="shared" ref="F28:F29" si="9">(C28-B28)/B28</f>
        <v>0.28079025260289886</v>
      </c>
      <c r="H28" s="25">
        <v>756.49800000000005</v>
      </c>
      <c r="I28" s="188">
        <v>1029.001</v>
      </c>
      <c r="J28" s="345">
        <f t="shared" si="5"/>
        <v>1.0511845700315114E-2</v>
      </c>
      <c r="K28" s="295">
        <f t="shared" si="6"/>
        <v>1.3320671501517707E-2</v>
      </c>
      <c r="L28" s="67">
        <f t="shared" ref="L28" si="10">(I28-H28)/H28</f>
        <v>0.36021641828530931</v>
      </c>
      <c r="N28" s="40">
        <f t="shared" si="0"/>
        <v>2.0694562226100657</v>
      </c>
      <c r="O28" s="201">
        <f t="shared" si="1"/>
        <v>2.1977902511330667</v>
      </c>
      <c r="P28" s="67">
        <f t="shared" ref="P28" si="11">(O28-N28)/N28</f>
        <v>6.2013405802390911E-2</v>
      </c>
    </row>
    <row r="29" spans="1:16" ht="20.100000000000001" customHeight="1" x14ac:dyDescent="0.25">
      <c r="A29" s="14" t="s">
        <v>203</v>
      </c>
      <c r="B29" s="25">
        <v>29060.940000000002</v>
      </c>
      <c r="C29" s="188">
        <v>24525.169999999995</v>
      </c>
      <c r="D29" s="345">
        <f t="shared" si="2"/>
        <v>5.4968927199188646E-2</v>
      </c>
      <c r="E29" s="295">
        <f t="shared" si="3"/>
        <v>4.393770395171983E-2</v>
      </c>
      <c r="F29" s="67">
        <f t="shared" si="9"/>
        <v>-0.15607788323433472</v>
      </c>
      <c r="H29" s="25">
        <v>931.3040000000002</v>
      </c>
      <c r="I29" s="188">
        <v>730.93999999999983</v>
      </c>
      <c r="J29" s="345">
        <f t="shared" si="5"/>
        <v>1.2940845776309082E-2</v>
      </c>
      <c r="K29" s="295">
        <f t="shared" si="6"/>
        <v>9.462198411196247E-3</v>
      </c>
      <c r="L29" s="67">
        <f t="shared" ref="L29:L32" si="12">(I29-H29)/H29</f>
        <v>-0.21514349771932723</v>
      </c>
      <c r="N29" s="40">
        <f t="shared" ref="N29:N30" si="13">(H29/B29)*10</f>
        <v>0.32046588995400704</v>
      </c>
      <c r="O29" s="201">
        <f t="shared" ref="O29:O30" si="14">(I29/C29)*10</f>
        <v>0.29803667008220536</v>
      </c>
      <c r="P29" s="67">
        <f t="shared" ref="P29:P30" si="15">(O29-N29)/N29</f>
        <v>-6.9989414084040913E-2</v>
      </c>
    </row>
    <row r="30" spans="1:16" ht="20.100000000000001" customHeight="1" x14ac:dyDescent="0.25">
      <c r="A30" s="14" t="s">
        <v>202</v>
      </c>
      <c r="B30" s="25">
        <v>2291.7599999999998</v>
      </c>
      <c r="C30" s="188">
        <v>4911.54</v>
      </c>
      <c r="D30" s="345">
        <f t="shared" si="2"/>
        <v>4.3348765937375926E-3</v>
      </c>
      <c r="E30" s="295">
        <f t="shared" si="3"/>
        <v>8.7991965179866263E-3</v>
      </c>
      <c r="F30" s="67">
        <f t="shared" si="4"/>
        <v>1.1431301706985026</v>
      </c>
      <c r="H30" s="25">
        <v>297.68600000000004</v>
      </c>
      <c r="I30" s="188">
        <v>689.13800000000003</v>
      </c>
      <c r="J30" s="345">
        <f t="shared" si="5"/>
        <v>4.1364673788218944E-3</v>
      </c>
      <c r="K30" s="295">
        <f t="shared" si="6"/>
        <v>8.9210612207499401E-3</v>
      </c>
      <c r="L30" s="67">
        <f t="shared" si="12"/>
        <v>1.3149829014464904</v>
      </c>
      <c r="N30" s="40">
        <f t="shared" si="13"/>
        <v>1.2989405522393271</v>
      </c>
      <c r="O30" s="201">
        <f t="shared" si="14"/>
        <v>1.4030996388098236</v>
      </c>
      <c r="P30" s="67">
        <f t="shared" si="15"/>
        <v>8.0187724057833046E-2</v>
      </c>
    </row>
    <row r="31" spans="1:16" ht="20.100000000000001" customHeight="1" x14ac:dyDescent="0.25">
      <c r="A31" s="14" t="s">
        <v>208</v>
      </c>
      <c r="B31" s="25">
        <v>1547.3200000000002</v>
      </c>
      <c r="C31" s="188">
        <v>4621.91</v>
      </c>
      <c r="D31" s="345">
        <f t="shared" si="2"/>
        <v>2.9267642558653841E-3</v>
      </c>
      <c r="E31" s="295">
        <f t="shared" si="3"/>
        <v>8.2803141944171408E-3</v>
      </c>
      <c r="F31" s="67">
        <f t="shared" si="4"/>
        <v>1.9870421115218568</v>
      </c>
      <c r="H31" s="25">
        <v>213.91500000000002</v>
      </c>
      <c r="I31" s="188">
        <v>669.05100000000004</v>
      </c>
      <c r="J31" s="345">
        <f t="shared" si="5"/>
        <v>2.9724354499058923E-3</v>
      </c>
      <c r="K31" s="295">
        <f t="shared" si="6"/>
        <v>8.6610300561048275E-3</v>
      </c>
      <c r="L31" s="67">
        <f t="shared" si="12"/>
        <v>2.1276488324801908</v>
      </c>
      <c r="N31" s="40">
        <f t="shared" ref="N31:N32" si="16">(H31/B31)*10</f>
        <v>1.3824871390533309</v>
      </c>
      <c r="O31" s="201">
        <f t="shared" ref="O31:O32" si="17">(I31/C31)*10</f>
        <v>1.4475638859259485</v>
      </c>
      <c r="P31" s="67">
        <f t="shared" ref="P31:P32" si="18">(O31-N31)/N31</f>
        <v>4.7072225870527437E-2</v>
      </c>
    </row>
    <row r="32" spans="1:16" ht="20.100000000000001" customHeight="1" thickBot="1" x14ac:dyDescent="0.3">
      <c r="A32" s="14" t="s">
        <v>17</v>
      </c>
      <c r="B32" s="25">
        <f>B33-SUM(B7:B31)</f>
        <v>28223.989999999816</v>
      </c>
      <c r="C32" s="188">
        <f>C33-SUM(C7:C31)</f>
        <v>37152.07000000024</v>
      </c>
      <c r="D32" s="345">
        <f t="shared" si="2"/>
        <v>5.3385831689567446E-2</v>
      </c>
      <c r="E32" s="295">
        <f t="shared" si="3"/>
        <v>6.6559239053331026E-2</v>
      </c>
      <c r="F32" s="67">
        <f t="shared" si="4"/>
        <v>0.31632947715756993</v>
      </c>
      <c r="H32" s="25">
        <f>H33-SUM(H7:H31)</f>
        <v>4994.038000000015</v>
      </c>
      <c r="I32" s="188">
        <f>I33-SUM(I7:I31)</f>
        <v>7468.6489999999758</v>
      </c>
      <c r="J32" s="345">
        <f t="shared" si="5"/>
        <v>6.9394178011720389E-2</v>
      </c>
      <c r="K32" s="295">
        <f t="shared" si="6"/>
        <v>9.6683501657567283E-2</v>
      </c>
      <c r="L32" s="67">
        <f t="shared" si="12"/>
        <v>0.49551304976052513</v>
      </c>
      <c r="N32" s="40">
        <f t="shared" si="16"/>
        <v>1.7694301904160423</v>
      </c>
      <c r="O32" s="201">
        <f t="shared" si="17"/>
        <v>2.0102914857772198</v>
      </c>
      <c r="P32" s="67">
        <f t="shared" si="18"/>
        <v>0.13612364967308729</v>
      </c>
    </row>
    <row r="33" spans="1:16" ht="26.25" customHeight="1" thickBot="1" x14ac:dyDescent="0.3">
      <c r="A33" s="18" t="s">
        <v>18</v>
      </c>
      <c r="B33" s="23">
        <v>528679.40999999992</v>
      </c>
      <c r="C33" s="193">
        <v>558180.51000000013</v>
      </c>
      <c r="D33" s="341">
        <f>SUM(D7:D32)</f>
        <v>0.99999999999999989</v>
      </c>
      <c r="E33" s="342">
        <f>SUM(E7:E32)</f>
        <v>1</v>
      </c>
      <c r="F33" s="72">
        <f t="shared" si="4"/>
        <v>5.580149225028494E-2</v>
      </c>
      <c r="G33" s="2"/>
      <c r="H33" s="23">
        <v>71966.239000000016</v>
      </c>
      <c r="I33" s="193">
        <v>77248.433000000005</v>
      </c>
      <c r="J33" s="341">
        <f>SUM(J7:J32)</f>
        <v>1</v>
      </c>
      <c r="K33" s="342">
        <f>SUM(K7:K32)</f>
        <v>1</v>
      </c>
      <c r="L33" s="72">
        <f t="shared" si="7"/>
        <v>7.3398222185822259E-2</v>
      </c>
      <c r="N33" s="35">
        <f t="shared" si="0"/>
        <v>1.3612453528311237</v>
      </c>
      <c r="O33" s="194">
        <f t="shared" si="1"/>
        <v>1.3839328248849103</v>
      </c>
      <c r="P33" s="72">
        <f t="shared" si="8"/>
        <v>1.6666703035276578E-2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jan-junho</v>
      </c>
      <c r="C37" s="467"/>
      <c r="D37" s="465" t="str">
        <f>B5</f>
        <v>jan-junho</v>
      </c>
      <c r="E37" s="467"/>
      <c r="F37" s="177" t="str">
        <f>F5</f>
        <v>2021/2020</v>
      </c>
      <c r="H37" s="468" t="str">
        <f>B5</f>
        <v>jan-junho</v>
      </c>
      <c r="I37" s="467"/>
      <c r="J37" s="465" t="str">
        <f>B5</f>
        <v>jan-junho</v>
      </c>
      <c r="K37" s="466"/>
      <c r="L37" s="177" t="str">
        <f>L5</f>
        <v>2021/2020</v>
      </c>
      <c r="N37" s="468" t="str">
        <f>B5</f>
        <v>jan-junho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164</v>
      </c>
      <c r="B39" s="46">
        <v>51763.750000000022</v>
      </c>
      <c r="C39" s="195">
        <v>58439.630000000012</v>
      </c>
      <c r="D39" s="345">
        <f t="shared" ref="D39:D61" si="19">B39/$B$62</f>
        <v>0.23736589351490095</v>
      </c>
      <c r="E39" s="344">
        <f t="shared" ref="E39:E61" si="20">C39/$C$62</f>
        <v>0.2592781480288836</v>
      </c>
      <c r="F39" s="67">
        <f>(C39-B39)/B39</f>
        <v>0.128968245152254</v>
      </c>
      <c r="H39" s="46">
        <v>6644.4380000000001</v>
      </c>
      <c r="I39" s="195">
        <v>7157.4469999999992</v>
      </c>
      <c r="J39" s="345">
        <f t="shared" ref="J39:J61" si="21">H39/$H$62</f>
        <v>0.19009993121205074</v>
      </c>
      <c r="K39" s="344">
        <f t="shared" ref="K39:K61" si="22">I39/$I$62</f>
        <v>0.1967173695069136</v>
      </c>
      <c r="L39" s="67">
        <f>(I39-H39)/H39</f>
        <v>7.7208787259358744E-2</v>
      </c>
      <c r="N39" s="40">
        <f t="shared" ref="N39:N62" si="23">(H39/B39)*10</f>
        <v>1.2836083166308463</v>
      </c>
      <c r="O39" s="200">
        <f t="shared" ref="O39:O62" si="24">(I39/C39)*10</f>
        <v>1.2247591232182677</v>
      </c>
      <c r="P39" s="76">
        <f t="shared" si="8"/>
        <v>-4.5846690653300763E-2</v>
      </c>
    </row>
    <row r="40" spans="1:16" ht="20.100000000000001" customHeight="1" x14ac:dyDescent="0.25">
      <c r="A40" s="45" t="s">
        <v>173</v>
      </c>
      <c r="B40" s="25">
        <v>26938.33</v>
      </c>
      <c r="C40" s="188">
        <v>30076.109999999997</v>
      </c>
      <c r="D40" s="345">
        <f t="shared" si="19"/>
        <v>0.12352738683440168</v>
      </c>
      <c r="E40" s="295">
        <f t="shared" si="20"/>
        <v>0.13343818399796481</v>
      </c>
      <c r="F40" s="67">
        <f t="shared" ref="F40:F62" si="25">(C40-B40)/B40</f>
        <v>0.11648012330385718</v>
      </c>
      <c r="H40" s="25">
        <v>4970.9229999999989</v>
      </c>
      <c r="I40" s="188">
        <v>5518.1670000000004</v>
      </c>
      <c r="J40" s="345">
        <f t="shared" si="21"/>
        <v>0.14222002227432939</v>
      </c>
      <c r="K40" s="295">
        <f t="shared" si="22"/>
        <v>0.1516629179007343</v>
      </c>
      <c r="L40" s="67">
        <f t="shared" ref="L40:L62" si="26">(I40-H40)/H40</f>
        <v>0.11008901163828159</v>
      </c>
      <c r="N40" s="40">
        <f t="shared" si="23"/>
        <v>1.8452973885166597</v>
      </c>
      <c r="O40" s="201">
        <f t="shared" si="24"/>
        <v>1.8347342791338379</v>
      </c>
      <c r="P40" s="67">
        <f t="shared" si="8"/>
        <v>-5.7243398535955945E-3</v>
      </c>
    </row>
    <row r="41" spans="1:16" ht="20.100000000000001" customHeight="1" x14ac:dyDescent="0.25">
      <c r="A41" s="45" t="s">
        <v>168</v>
      </c>
      <c r="B41" s="25">
        <v>29580.959999999995</v>
      </c>
      <c r="C41" s="188">
        <v>31613.299999999992</v>
      </c>
      <c r="D41" s="345">
        <f t="shared" si="19"/>
        <v>0.13564533097831089</v>
      </c>
      <c r="E41" s="295">
        <f t="shared" si="20"/>
        <v>0.14025820966151739</v>
      </c>
      <c r="F41" s="67">
        <f t="shared" si="25"/>
        <v>6.8704328730372397E-2</v>
      </c>
      <c r="H41" s="25">
        <v>3280.0030000000002</v>
      </c>
      <c r="I41" s="188">
        <v>3346.2129999999997</v>
      </c>
      <c r="J41" s="345">
        <f t="shared" si="21"/>
        <v>9.3842149580644754E-2</v>
      </c>
      <c r="K41" s="295">
        <f t="shared" si="22"/>
        <v>9.1968298077490185E-2</v>
      </c>
      <c r="L41" s="67">
        <f t="shared" si="26"/>
        <v>2.0185957146990285E-2</v>
      </c>
      <c r="N41" s="40">
        <f t="shared" si="23"/>
        <v>1.1088223641152959</v>
      </c>
      <c r="O41" s="201">
        <f t="shared" si="24"/>
        <v>1.0584826639420752</v>
      </c>
      <c r="P41" s="67">
        <f t="shared" si="8"/>
        <v>-4.5399246806665509E-2</v>
      </c>
    </row>
    <row r="42" spans="1:16" ht="20.100000000000001" customHeight="1" x14ac:dyDescent="0.25">
      <c r="A42" s="45" t="s">
        <v>170</v>
      </c>
      <c r="B42" s="25">
        <v>18009.169999999995</v>
      </c>
      <c r="C42" s="188">
        <v>15827.840000000002</v>
      </c>
      <c r="D42" s="345">
        <f t="shared" si="19"/>
        <v>8.2582168573794315E-2</v>
      </c>
      <c r="E42" s="295">
        <f t="shared" si="20"/>
        <v>7.0223118156249181E-2</v>
      </c>
      <c r="F42" s="67">
        <f t="shared" si="25"/>
        <v>-0.12112329441056935</v>
      </c>
      <c r="H42" s="25">
        <v>3424.7969999999987</v>
      </c>
      <c r="I42" s="188">
        <v>3331.3769999999995</v>
      </c>
      <c r="J42" s="345">
        <f t="shared" si="21"/>
        <v>9.7984761708249435E-2</v>
      </c>
      <c r="K42" s="295">
        <f t="shared" si="22"/>
        <v>9.1560541108559143E-2</v>
      </c>
      <c r="L42" s="67">
        <f t="shared" si="26"/>
        <v>-2.7277529149902665E-2</v>
      </c>
      <c r="N42" s="40">
        <f t="shared" si="23"/>
        <v>1.9016961914402495</v>
      </c>
      <c r="O42" s="201">
        <f t="shared" si="24"/>
        <v>2.10475781913388</v>
      </c>
      <c r="P42" s="67">
        <f t="shared" si="8"/>
        <v>0.10677921563267256</v>
      </c>
    </row>
    <row r="43" spans="1:16" ht="20.100000000000001" customHeight="1" x14ac:dyDescent="0.25">
      <c r="A43" s="45" t="s">
        <v>180</v>
      </c>
      <c r="B43" s="25">
        <v>22339.140000000003</v>
      </c>
      <c r="C43" s="188">
        <v>13336.49</v>
      </c>
      <c r="D43" s="345">
        <f t="shared" si="19"/>
        <v>0.10243751518107677</v>
      </c>
      <c r="E43" s="295">
        <f t="shared" si="20"/>
        <v>5.9169786468629679E-2</v>
      </c>
      <c r="F43" s="67">
        <f t="shared" si="25"/>
        <v>-0.40299895161586358</v>
      </c>
      <c r="H43" s="25">
        <v>4412.6400000000003</v>
      </c>
      <c r="I43" s="188">
        <v>2936.7880000000005</v>
      </c>
      <c r="J43" s="345">
        <f t="shared" si="21"/>
        <v>0.12624733054376361</v>
      </c>
      <c r="K43" s="295">
        <f t="shared" si="22"/>
        <v>8.071554147162667E-2</v>
      </c>
      <c r="L43" s="67">
        <f t="shared" si="26"/>
        <v>-0.33446009645019753</v>
      </c>
      <c r="N43" s="40">
        <f t="shared" si="23"/>
        <v>1.9752953784254899</v>
      </c>
      <c r="O43" s="201">
        <f t="shared" si="24"/>
        <v>2.2020696600079934</v>
      </c>
      <c r="P43" s="67">
        <f t="shared" si="8"/>
        <v>0.1148052509307573</v>
      </c>
    </row>
    <row r="44" spans="1:16" ht="20.100000000000001" customHeight="1" x14ac:dyDescent="0.25">
      <c r="A44" s="45" t="s">
        <v>183</v>
      </c>
      <c r="B44" s="25">
        <v>7588.74</v>
      </c>
      <c r="C44" s="188">
        <v>9540.1699999999983</v>
      </c>
      <c r="D44" s="345">
        <f t="shared" si="19"/>
        <v>3.4798639023491701E-2</v>
      </c>
      <c r="E44" s="295">
        <f t="shared" si="20"/>
        <v>4.2326715783120347E-2</v>
      </c>
      <c r="F44" s="67">
        <f t="shared" si="25"/>
        <v>0.25714809046033971</v>
      </c>
      <c r="H44" s="25">
        <v>2072.0169999999998</v>
      </c>
      <c r="I44" s="188">
        <v>2668.3960000000002</v>
      </c>
      <c r="J44" s="345">
        <f t="shared" si="21"/>
        <v>5.9281204696348989E-2</v>
      </c>
      <c r="K44" s="295">
        <f t="shared" si="22"/>
        <v>7.3338977141258657E-2</v>
      </c>
      <c r="L44" s="67">
        <f t="shared" si="26"/>
        <v>0.28782534120135134</v>
      </c>
      <c r="N44" s="40">
        <f t="shared" si="23"/>
        <v>2.7303834365125166</v>
      </c>
      <c r="O44" s="201">
        <f t="shared" si="24"/>
        <v>2.7970109547314155</v>
      </c>
      <c r="P44" s="67">
        <f t="shared" si="8"/>
        <v>2.4402256960656545E-2</v>
      </c>
    </row>
    <row r="45" spans="1:16" ht="20.100000000000001" customHeight="1" x14ac:dyDescent="0.25">
      <c r="A45" s="45" t="s">
        <v>174</v>
      </c>
      <c r="B45" s="25">
        <v>11924.220000000001</v>
      </c>
      <c r="C45" s="188">
        <v>14088.460000000003</v>
      </c>
      <c r="D45" s="345">
        <f t="shared" si="19"/>
        <v>5.467925207830289E-2</v>
      </c>
      <c r="E45" s="295">
        <f t="shared" si="20"/>
        <v>6.2506039435550928E-2</v>
      </c>
      <c r="F45" s="67">
        <f t="shared" si="25"/>
        <v>0.18149950269283874</v>
      </c>
      <c r="H45" s="25">
        <v>1613.5860000000007</v>
      </c>
      <c r="I45" s="188">
        <v>2113.6279999999997</v>
      </c>
      <c r="J45" s="345">
        <f t="shared" si="21"/>
        <v>4.6165317157708177E-2</v>
      </c>
      <c r="K45" s="295">
        <f t="shared" si="22"/>
        <v>5.809157095765554E-2</v>
      </c>
      <c r="L45" s="67">
        <f t="shared" si="26"/>
        <v>0.3098948553098495</v>
      </c>
      <c r="N45" s="40">
        <f t="shared" si="23"/>
        <v>1.3532004609106512</v>
      </c>
      <c r="O45" s="201">
        <f t="shared" si="24"/>
        <v>1.5002548184826443</v>
      </c>
      <c r="P45" s="67">
        <f t="shared" si="8"/>
        <v>0.10867152489220355</v>
      </c>
    </row>
    <row r="46" spans="1:16" ht="20.100000000000001" customHeight="1" x14ac:dyDescent="0.25">
      <c r="A46" s="45" t="s">
        <v>181</v>
      </c>
      <c r="B46" s="25">
        <v>15435.42</v>
      </c>
      <c r="C46" s="188">
        <v>14326.290000000005</v>
      </c>
      <c r="D46" s="345">
        <f t="shared" si="19"/>
        <v>7.0780077951805478E-2</v>
      </c>
      <c r="E46" s="295">
        <f t="shared" si="20"/>
        <v>6.3561215896211443E-2</v>
      </c>
      <c r="F46" s="67">
        <f t="shared" si="25"/>
        <v>-7.1856159404797254E-2</v>
      </c>
      <c r="H46" s="25">
        <v>1920.8570000000011</v>
      </c>
      <c r="I46" s="188">
        <v>1790.7919999999999</v>
      </c>
      <c r="J46" s="345">
        <f t="shared" si="21"/>
        <v>5.4956458855991479E-2</v>
      </c>
      <c r="K46" s="295">
        <f t="shared" si="22"/>
        <v>4.9218651786597206E-2</v>
      </c>
      <c r="L46" s="67">
        <f t="shared" si="26"/>
        <v>-6.7711963982743706E-2</v>
      </c>
      <c r="N46" s="40">
        <f t="shared" si="23"/>
        <v>1.2444475109844768</v>
      </c>
      <c r="O46" s="201">
        <f t="shared" si="24"/>
        <v>1.2500040136001711</v>
      </c>
      <c r="P46" s="67">
        <f t="shared" si="8"/>
        <v>4.4650357420849092E-3</v>
      </c>
    </row>
    <row r="47" spans="1:16" ht="20.100000000000001" customHeight="1" x14ac:dyDescent="0.25">
      <c r="A47" s="45" t="s">
        <v>176</v>
      </c>
      <c r="B47" s="25">
        <v>8797.81</v>
      </c>
      <c r="C47" s="188">
        <v>11769.88</v>
      </c>
      <c r="D47" s="345">
        <f t="shared" si="19"/>
        <v>4.0342904670243748E-2</v>
      </c>
      <c r="E47" s="295">
        <f t="shared" si="20"/>
        <v>5.2219233573556088E-2</v>
      </c>
      <c r="F47" s="67">
        <f t="shared" si="25"/>
        <v>0.33781929821171403</v>
      </c>
      <c r="H47" s="25">
        <v>1478.8000000000002</v>
      </c>
      <c r="I47" s="188">
        <v>1780.086</v>
      </c>
      <c r="J47" s="345">
        <f t="shared" si="21"/>
        <v>4.230903776608054E-2</v>
      </c>
      <c r="K47" s="295">
        <f t="shared" si="22"/>
        <v>4.8924404947194695E-2</v>
      </c>
      <c r="L47" s="67">
        <f t="shared" si="26"/>
        <v>0.20373681363267501</v>
      </c>
      <c r="N47" s="40">
        <f t="shared" si="23"/>
        <v>1.6808728535851538</v>
      </c>
      <c r="O47" s="201">
        <f t="shared" si="24"/>
        <v>1.5124079429866746</v>
      </c>
      <c r="P47" s="67">
        <f t="shared" si="8"/>
        <v>-0.10022466020505859</v>
      </c>
    </row>
    <row r="48" spans="1:16" ht="20.100000000000001" customHeight="1" x14ac:dyDescent="0.25">
      <c r="A48" s="45" t="s">
        <v>171</v>
      </c>
      <c r="B48" s="25">
        <v>10975.100000000004</v>
      </c>
      <c r="C48" s="188">
        <v>9032.489999999998</v>
      </c>
      <c r="D48" s="345">
        <f t="shared" si="19"/>
        <v>5.0327003316324441E-2</v>
      </c>
      <c r="E48" s="295">
        <f t="shared" si="20"/>
        <v>4.0074300252917576E-2</v>
      </c>
      <c r="F48" s="67">
        <f t="shared" si="25"/>
        <v>-0.17700157629543287</v>
      </c>
      <c r="H48" s="25">
        <v>1677.7469999999998</v>
      </c>
      <c r="I48" s="188">
        <v>1498.5710000000008</v>
      </c>
      <c r="J48" s="345">
        <f t="shared" si="21"/>
        <v>4.8000988088266375E-2</v>
      </c>
      <c r="K48" s="295">
        <f t="shared" si="22"/>
        <v>4.1187164241571782E-2</v>
      </c>
      <c r="L48" s="67">
        <f t="shared" si="26"/>
        <v>-0.10679560148222529</v>
      </c>
      <c r="N48" s="40">
        <f t="shared" si="23"/>
        <v>1.5286849322557419</v>
      </c>
      <c r="O48" s="201">
        <f t="shared" si="24"/>
        <v>1.6590895755212585</v>
      </c>
      <c r="P48" s="67">
        <f t="shared" si="8"/>
        <v>8.5305114555613681E-2</v>
      </c>
    </row>
    <row r="49" spans="1:16" ht="20.100000000000001" customHeight="1" x14ac:dyDescent="0.25">
      <c r="A49" s="45" t="s">
        <v>178</v>
      </c>
      <c r="B49" s="25">
        <v>4453.8799999999992</v>
      </c>
      <c r="C49" s="188">
        <v>4610.03</v>
      </c>
      <c r="D49" s="345">
        <f t="shared" si="19"/>
        <v>2.0423543615138904E-2</v>
      </c>
      <c r="E49" s="295">
        <f t="shared" si="20"/>
        <v>2.0453244497913383E-2</v>
      </c>
      <c r="F49" s="67">
        <f>(C49-B49)/B49</f>
        <v>3.505931906562381E-2</v>
      </c>
      <c r="H49" s="25">
        <v>1376.9279999999997</v>
      </c>
      <c r="I49" s="188">
        <v>1157.3180000000004</v>
      </c>
      <c r="J49" s="345">
        <f t="shared" si="21"/>
        <v>3.9394440595870786E-2</v>
      </c>
      <c r="K49" s="295">
        <f t="shared" si="22"/>
        <v>3.1808066848836233E-2</v>
      </c>
      <c r="L49" s="67">
        <f t="shared" si="26"/>
        <v>-0.15949272583606353</v>
      </c>
      <c r="N49" s="40">
        <f t="shared" si="23"/>
        <v>3.0915246930765985</v>
      </c>
      <c r="O49" s="201">
        <f t="shared" si="24"/>
        <v>2.5104348561723038</v>
      </c>
      <c r="P49" s="67">
        <f t="shared" si="8"/>
        <v>-0.18796221754451214</v>
      </c>
    </row>
    <row r="50" spans="1:16" ht="20.100000000000001" customHeight="1" x14ac:dyDescent="0.25">
      <c r="A50" s="45" t="s">
        <v>189</v>
      </c>
      <c r="B50" s="25">
        <v>1946.77</v>
      </c>
      <c r="C50" s="188">
        <v>2591.71</v>
      </c>
      <c r="D50" s="345">
        <f t="shared" si="19"/>
        <v>8.9270348558209856E-3</v>
      </c>
      <c r="E50" s="295">
        <f t="shared" si="20"/>
        <v>1.1498597253746093E-2</v>
      </c>
      <c r="F50" s="67">
        <f t="shared" ref="F50:F51" si="27">(C50-B50)/B50</f>
        <v>0.33128720906938164</v>
      </c>
      <c r="H50" s="25">
        <v>479.38800000000009</v>
      </c>
      <c r="I50" s="188">
        <v>618.298</v>
      </c>
      <c r="J50" s="345">
        <f t="shared" si="21"/>
        <v>1.3715475383152433E-2</v>
      </c>
      <c r="K50" s="295">
        <f t="shared" si="22"/>
        <v>1.6993483309256173E-2</v>
      </c>
      <c r="L50" s="67">
        <f t="shared" si="26"/>
        <v>0.28976528407052299</v>
      </c>
      <c r="N50" s="40">
        <f t="shared" ref="N50" si="28">(H50/B50)*10</f>
        <v>2.4624788752651834</v>
      </c>
      <c r="O50" s="201">
        <f t="shared" ref="O50:O51" si="29">(I50/C50)*10</f>
        <v>2.3856758665128428</v>
      </c>
      <c r="P50" s="67">
        <f t="shared" ref="P50" si="30">(O50-N50)/N50</f>
        <v>-3.1189306646973652E-2</v>
      </c>
    </row>
    <row r="51" spans="1:16" ht="20.100000000000001" customHeight="1" x14ac:dyDescent="0.25">
      <c r="A51" s="45" t="s">
        <v>195</v>
      </c>
      <c r="B51" s="25">
        <v>1169.0899999999999</v>
      </c>
      <c r="C51" s="188">
        <v>2129.9599999999996</v>
      </c>
      <c r="D51" s="345">
        <f t="shared" si="19"/>
        <v>5.3609348713981389E-3</v>
      </c>
      <c r="E51" s="295">
        <f t="shared" si="20"/>
        <v>9.4499586013053246E-3</v>
      </c>
      <c r="F51" s="67">
        <f t="shared" si="27"/>
        <v>0.82189566243830647</v>
      </c>
      <c r="H51" s="25">
        <v>331.01000000000005</v>
      </c>
      <c r="I51" s="188">
        <v>608.01800000000003</v>
      </c>
      <c r="J51" s="345">
        <f t="shared" si="21"/>
        <v>9.4703236346702184E-3</v>
      </c>
      <c r="K51" s="295">
        <f t="shared" si="22"/>
        <v>1.6710944778613745E-2</v>
      </c>
      <c r="L51" s="67">
        <f t="shared" si="26"/>
        <v>0.8368568925410107</v>
      </c>
      <c r="N51" s="40">
        <f t="shared" ref="N51" si="31">(H51/B51)*10</f>
        <v>2.8313474582795175</v>
      </c>
      <c r="O51" s="201">
        <f t="shared" ref="O51" si="32">(I51/C51)*10</f>
        <v>2.8545982084170602</v>
      </c>
      <c r="P51" s="67">
        <f t="shared" ref="P51" si="33">(O51-N51)/N51</f>
        <v>8.2119028060481051E-3</v>
      </c>
    </row>
    <row r="52" spans="1:16" ht="20.100000000000001" customHeight="1" x14ac:dyDescent="0.25">
      <c r="A52" s="45" t="s">
        <v>194</v>
      </c>
      <c r="B52" s="25"/>
      <c r="C52" s="188">
        <v>1985.2999999999995</v>
      </c>
      <c r="D52" s="345">
        <f t="shared" si="19"/>
        <v>0</v>
      </c>
      <c r="E52" s="295">
        <f t="shared" si="20"/>
        <v>8.8081479516852242E-3</v>
      </c>
      <c r="F52" s="67"/>
      <c r="H52" s="25"/>
      <c r="I52" s="188">
        <v>516.38799999999992</v>
      </c>
      <c r="J52" s="345">
        <f t="shared" si="21"/>
        <v>0</v>
      </c>
      <c r="K52" s="295">
        <f t="shared" si="22"/>
        <v>1.4192559023480872E-2</v>
      </c>
      <c r="L52" s="67"/>
      <c r="N52" s="40"/>
      <c r="O52" s="201">
        <f t="shared" si="24"/>
        <v>2.601057774643631</v>
      </c>
      <c r="P52" s="67"/>
    </row>
    <row r="53" spans="1:16" ht="20.100000000000001" customHeight="1" x14ac:dyDescent="0.25">
      <c r="A53" s="45" t="s">
        <v>188</v>
      </c>
      <c r="B53" s="25">
        <v>1295.9000000000001</v>
      </c>
      <c r="C53" s="188">
        <v>1614.25</v>
      </c>
      <c r="D53" s="345">
        <f t="shared" si="19"/>
        <v>5.9424300095329268E-3</v>
      </c>
      <c r="E53" s="295">
        <f t="shared" si="20"/>
        <v>7.1619165017921104E-3</v>
      </c>
      <c r="F53" s="67">
        <f t="shared" si="25"/>
        <v>0.24565938729840256</v>
      </c>
      <c r="H53" s="25">
        <v>318.423</v>
      </c>
      <c r="I53" s="188">
        <v>399.81900000000007</v>
      </c>
      <c r="J53" s="345">
        <f t="shared" si="21"/>
        <v>9.1102047150315533E-3</v>
      </c>
      <c r="K53" s="295">
        <f t="shared" si="22"/>
        <v>1.0988742488611472E-2</v>
      </c>
      <c r="L53" s="67">
        <f t="shared" si="26"/>
        <v>0.25562223834333597</v>
      </c>
      <c r="N53" s="40">
        <f t="shared" si="23"/>
        <v>2.4571571880546337</v>
      </c>
      <c r="O53" s="201">
        <f t="shared" si="24"/>
        <v>2.4768096639306183</v>
      </c>
      <c r="P53" s="67">
        <f t="shared" si="8"/>
        <v>7.9980539997702646E-3</v>
      </c>
    </row>
    <row r="54" spans="1:16" ht="20.100000000000001" customHeight="1" x14ac:dyDescent="0.25">
      <c r="A54" s="45" t="s">
        <v>191</v>
      </c>
      <c r="B54" s="25">
        <v>1432.7700000000004</v>
      </c>
      <c r="C54" s="188">
        <v>1074.1999999999998</v>
      </c>
      <c r="D54" s="345">
        <f t="shared" si="19"/>
        <v>6.5700559030469124E-3</v>
      </c>
      <c r="E54" s="295">
        <f t="shared" si="20"/>
        <v>4.765885523447473E-3</v>
      </c>
      <c r="F54" s="67">
        <f t="shared" ref="F54" si="34">(C54-B54)/B54</f>
        <v>-0.25026347564507945</v>
      </c>
      <c r="H54" s="25">
        <v>270.99099999999999</v>
      </c>
      <c r="I54" s="188">
        <v>235.417</v>
      </c>
      <c r="J54" s="345">
        <f t="shared" si="21"/>
        <v>7.7531569199810182E-3</v>
      </c>
      <c r="K54" s="295">
        <f t="shared" si="22"/>
        <v>6.4702697731759779E-3</v>
      </c>
      <c r="L54" s="67">
        <f t="shared" si="26"/>
        <v>-0.13127373233797426</v>
      </c>
      <c r="N54" s="40">
        <f t="shared" si="23"/>
        <v>1.8913782393545364</v>
      </c>
      <c r="O54" s="201">
        <f t="shared" si="24"/>
        <v>2.1915565071681256</v>
      </c>
      <c r="P54" s="67">
        <f t="shared" ref="P54" si="35">(O54-N54)/N54</f>
        <v>0.15870874559497408</v>
      </c>
    </row>
    <row r="55" spans="1:16" ht="20.100000000000001" customHeight="1" x14ac:dyDescent="0.25">
      <c r="A55" s="45" t="s">
        <v>196</v>
      </c>
      <c r="B55" s="25">
        <v>710.59999999999991</v>
      </c>
      <c r="C55" s="188">
        <v>1047.2600000000002</v>
      </c>
      <c r="D55" s="345">
        <f t="shared" si="19"/>
        <v>3.2585004743993342E-3</v>
      </c>
      <c r="E55" s="295">
        <f t="shared" si="20"/>
        <v>4.6463612672552621E-3</v>
      </c>
      <c r="F55" s="67">
        <f t="shared" ref="F55:F56" si="36">(C55-B55)/B55</f>
        <v>0.47376864621446713</v>
      </c>
      <c r="H55" s="25">
        <v>175.57400000000001</v>
      </c>
      <c r="I55" s="188">
        <v>227.93899999999996</v>
      </c>
      <c r="J55" s="345">
        <f t="shared" si="21"/>
        <v>5.0232397868148664E-3</v>
      </c>
      <c r="K55" s="295">
        <f t="shared" si="22"/>
        <v>6.2647422311386137E-3</v>
      </c>
      <c r="L55" s="67">
        <f t="shared" ref="L55:L56" si="37">(I55-H55)/H55</f>
        <v>0.29825031041042493</v>
      </c>
      <c r="N55" s="40">
        <f t="shared" si="23"/>
        <v>2.4707852518998035</v>
      </c>
      <c r="O55" s="201">
        <f t="shared" si="24"/>
        <v>2.1765273189083887</v>
      </c>
      <c r="P55" s="67">
        <f t="shared" ref="P55:P56" si="38">(O55-N55)/N55</f>
        <v>-0.11909490424761029</v>
      </c>
    </row>
    <row r="56" spans="1:16" ht="20.100000000000001" customHeight="1" x14ac:dyDescent="0.25">
      <c r="A56" s="45" t="s">
        <v>190</v>
      </c>
      <c r="B56" s="25">
        <v>827.81</v>
      </c>
      <c r="C56" s="188">
        <v>511.84999999999997</v>
      </c>
      <c r="D56" s="345">
        <f t="shared" si="19"/>
        <v>3.7959742157507919E-3</v>
      </c>
      <c r="E56" s="295">
        <f t="shared" si="20"/>
        <v>2.2709165008160392E-3</v>
      </c>
      <c r="F56" s="67">
        <f t="shared" si="36"/>
        <v>-0.3816817868834636</v>
      </c>
      <c r="H56" s="25">
        <v>166.50399999999999</v>
      </c>
      <c r="I56" s="188">
        <v>114.33</v>
      </c>
      <c r="J56" s="345">
        <f t="shared" si="21"/>
        <v>4.7637435922392975E-3</v>
      </c>
      <c r="K56" s="295">
        <f t="shared" si="22"/>
        <v>3.1422792031467971E-3</v>
      </c>
      <c r="L56" s="67">
        <f t="shared" si="37"/>
        <v>-0.31334982943352707</v>
      </c>
      <c r="N56" s="40">
        <f t="shared" si="23"/>
        <v>2.011379422814414</v>
      </c>
      <c r="O56" s="201">
        <f t="shared" si="24"/>
        <v>2.2336622057243334</v>
      </c>
      <c r="P56" s="67">
        <f t="shared" si="38"/>
        <v>0.1105126066164539</v>
      </c>
    </row>
    <row r="57" spans="1:16" ht="20.100000000000001" customHeight="1" x14ac:dyDescent="0.25">
      <c r="A57" s="45" t="s">
        <v>192</v>
      </c>
      <c r="B57" s="25">
        <v>315.90000000000003</v>
      </c>
      <c r="C57" s="188">
        <v>338.54</v>
      </c>
      <c r="D57" s="345">
        <f t="shared" si="19"/>
        <v>1.4485790879014211E-3</v>
      </c>
      <c r="E57" s="295">
        <f t="shared" si="20"/>
        <v>1.5019948660472053E-3</v>
      </c>
      <c r="F57" s="67">
        <f t="shared" si="25"/>
        <v>7.1668249446027177E-2</v>
      </c>
      <c r="H57" s="25">
        <v>85.926000000000002</v>
      </c>
      <c r="I57" s="188">
        <v>90.99799999999999</v>
      </c>
      <c r="J57" s="345">
        <f t="shared" si="21"/>
        <v>2.458375966383714E-3</v>
      </c>
      <c r="K57" s="295">
        <f t="shared" si="22"/>
        <v>2.5010156820427904E-3</v>
      </c>
      <c r="L57" s="67">
        <f t="shared" si="26"/>
        <v>5.9027535321090105E-2</v>
      </c>
      <c r="N57" s="40">
        <f t="shared" si="23"/>
        <v>2.7200379867046531</v>
      </c>
      <c r="O57" s="201">
        <f t="shared" si="24"/>
        <v>2.6879541560819984</v>
      </c>
      <c r="P57" s="67">
        <f t="shared" si="8"/>
        <v>-1.1795361233732088E-2</v>
      </c>
    </row>
    <row r="58" spans="1:16" ht="20.100000000000001" customHeight="1" x14ac:dyDescent="0.25">
      <c r="A58" s="45" t="s">
        <v>197</v>
      </c>
      <c r="B58" s="25">
        <v>54.959999999999994</v>
      </c>
      <c r="C58" s="188">
        <v>122.89000000000001</v>
      </c>
      <c r="D58" s="345">
        <f t="shared" si="19"/>
        <v>2.5202249658455865E-4</v>
      </c>
      <c r="E58" s="295">
        <f t="shared" si="20"/>
        <v>5.4522404764146355E-4</v>
      </c>
      <c r="F58" s="67">
        <f t="shared" si="25"/>
        <v>1.2359898107714706</v>
      </c>
      <c r="H58" s="25">
        <v>20.216000000000001</v>
      </c>
      <c r="I58" s="188">
        <v>78.451000000000008</v>
      </c>
      <c r="J58" s="345">
        <f t="shared" si="21"/>
        <v>5.7838754901209368E-4</v>
      </c>
      <c r="K58" s="295">
        <f t="shared" si="22"/>
        <v>2.1561702594775599E-3</v>
      </c>
      <c r="L58" s="67">
        <f t="shared" si="26"/>
        <v>2.880639097744361</v>
      </c>
      <c r="N58" s="40">
        <f t="shared" ref="N58" si="39">(H58/B58)*10</f>
        <v>3.6783114992721986</v>
      </c>
      <c r="O58" s="201">
        <f t="shared" ref="O58" si="40">(I58/C58)*10</f>
        <v>6.3838392057937989</v>
      </c>
      <c r="P58" s="67">
        <f t="shared" ref="P58" si="41">(O58-N58)/N58</f>
        <v>0.7355352332332169</v>
      </c>
    </row>
    <row r="59" spans="1:16" ht="20.100000000000001" customHeight="1" x14ac:dyDescent="0.25">
      <c r="A59" s="45" t="s">
        <v>216</v>
      </c>
      <c r="B59" s="25">
        <v>11.100000000000001</v>
      </c>
      <c r="C59" s="188">
        <v>806.55000000000007</v>
      </c>
      <c r="D59" s="345">
        <f t="shared" si="19"/>
        <v>5.0899740030724202E-5</v>
      </c>
      <c r="E59" s="295">
        <f t="shared" si="20"/>
        <v>3.57840715782588E-3</v>
      </c>
      <c r="F59" s="67">
        <f>(C59-B59)/B59</f>
        <v>71.662162162162161</v>
      </c>
      <c r="H59" s="25">
        <v>3.1819999999999999</v>
      </c>
      <c r="I59" s="188">
        <v>56.344999999999999</v>
      </c>
      <c r="J59" s="345">
        <f t="shared" si="21"/>
        <v>9.1038245991120002E-5</v>
      </c>
      <c r="K59" s="295">
        <f t="shared" si="22"/>
        <v>1.5486024814248779E-3</v>
      </c>
      <c r="L59" s="67">
        <f t="shared" si="26"/>
        <v>16.707416719044627</v>
      </c>
      <c r="N59" s="40">
        <f t="shared" si="23"/>
        <v>2.8666666666666663</v>
      </c>
      <c r="O59" s="201">
        <f t="shared" si="24"/>
        <v>0.69859277168185474</v>
      </c>
      <c r="P59" s="67">
        <f>(O59-N59)/N59</f>
        <v>-0.75630484708772494</v>
      </c>
    </row>
    <row r="60" spans="1:16" ht="20.100000000000001" customHeight="1" x14ac:dyDescent="0.25">
      <c r="A60" s="45" t="s">
        <v>193</v>
      </c>
      <c r="B60" s="25">
        <v>958.77000000000021</v>
      </c>
      <c r="C60" s="188">
        <v>216.18</v>
      </c>
      <c r="D60" s="345">
        <f t="shared" si="19"/>
        <v>4.39649943687004E-3</v>
      </c>
      <c r="E60" s="295">
        <f t="shared" si="20"/>
        <v>9.5912226071390334E-4</v>
      </c>
      <c r="F60" s="67">
        <f>(C60-B60)/B60</f>
        <v>-0.7745236083732282</v>
      </c>
      <c r="H60" s="25">
        <v>99.457999999999998</v>
      </c>
      <c r="I60" s="188">
        <v>49.503999999999998</v>
      </c>
      <c r="J60" s="345">
        <f t="shared" si="21"/>
        <v>2.8455317001209344E-3</v>
      </c>
      <c r="K60" s="295">
        <f t="shared" si="22"/>
        <v>1.360582433941914E-3</v>
      </c>
      <c r="L60" s="67">
        <f t="shared" si="26"/>
        <v>-0.50226226145709751</v>
      </c>
      <c r="N60" s="40">
        <f t="shared" ref="N60" si="42">(H60/B60)*10</f>
        <v>1.0373499379413205</v>
      </c>
      <c r="O60" s="201">
        <f t="shared" ref="O60" si="43">(I60/C60)*10</f>
        <v>2.2899435655472287</v>
      </c>
      <c r="P60" s="67">
        <f>(O60-N60)/N60</f>
        <v>1.2074938087833225</v>
      </c>
    </row>
    <row r="61" spans="1:16" ht="20.100000000000001" customHeight="1" thickBot="1" x14ac:dyDescent="0.3">
      <c r="A61" s="14" t="s">
        <v>17</v>
      </c>
      <c r="B61" s="25">
        <f>B62-SUM(B39:B60)</f>
        <v>1545.5799999999872</v>
      </c>
      <c r="C61" s="188">
        <f>C62-SUM(C39:C60)</f>
        <v>294.20000000001164</v>
      </c>
      <c r="D61" s="345">
        <f t="shared" si="19"/>
        <v>7.0873531708726166E-3</v>
      </c>
      <c r="E61" s="295">
        <f t="shared" si="20"/>
        <v>1.3052723152097395E-3</v>
      </c>
      <c r="F61" s="67">
        <f t="shared" si="25"/>
        <v>-0.80965074599825693</v>
      </c>
      <c r="H61" s="25">
        <f>H62-SUM(H39:H60)</f>
        <v>128.93499999998312</v>
      </c>
      <c r="I61" s="188">
        <f>I62-SUM(I39:I60)</f>
        <v>90.127999999996973</v>
      </c>
      <c r="J61" s="345">
        <f t="shared" si="21"/>
        <v>3.6888800272984038E-3</v>
      </c>
      <c r="K61" s="295">
        <f t="shared" si="22"/>
        <v>2.4771043472509844E-3</v>
      </c>
      <c r="L61" s="67">
        <f t="shared" si="26"/>
        <v>-0.30098111451499771</v>
      </c>
      <c r="N61" s="40">
        <f t="shared" si="23"/>
        <v>0.83421757527908091</v>
      </c>
      <c r="O61" s="201">
        <f t="shared" si="24"/>
        <v>3.0634942216177228</v>
      </c>
      <c r="P61" s="67">
        <f t="shared" si="8"/>
        <v>2.6722964276949628</v>
      </c>
    </row>
    <row r="62" spans="1:16" ht="26.25" customHeight="1" thickBot="1" x14ac:dyDescent="0.3">
      <c r="A62" s="18" t="s">
        <v>18</v>
      </c>
      <c r="B62" s="47">
        <v>218075.76999999996</v>
      </c>
      <c r="C62" s="199">
        <v>225393.58</v>
      </c>
      <c r="D62" s="351">
        <f>SUM(D39:D61)</f>
        <v>1.0000000000000002</v>
      </c>
      <c r="E62" s="352">
        <f>SUM(E39:E61)</f>
        <v>1.0000000000000002</v>
      </c>
      <c r="F62" s="72">
        <f t="shared" si="25"/>
        <v>3.3556272666147309E-2</v>
      </c>
      <c r="G62" s="2"/>
      <c r="H62" s="47">
        <v>34952.342999999986</v>
      </c>
      <c r="I62" s="199">
        <v>36384.418000000005</v>
      </c>
      <c r="J62" s="351">
        <f>SUM(J39:J61)</f>
        <v>0.99999999999999989</v>
      </c>
      <c r="K62" s="352">
        <f>SUM(K39:K61)</f>
        <v>0.99999999999999978</v>
      </c>
      <c r="L62" s="72">
        <f t="shared" si="26"/>
        <v>4.0972217513430199E-2</v>
      </c>
      <c r="M62" s="2"/>
      <c r="N62" s="35">
        <f t="shared" si="23"/>
        <v>1.6027614163645962</v>
      </c>
      <c r="O62" s="194">
        <f t="shared" si="24"/>
        <v>1.6142615064723675</v>
      </c>
      <c r="P62" s="72">
        <f t="shared" si="8"/>
        <v>7.1751727926268405E-3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B5</f>
        <v>jan-junho</v>
      </c>
      <c r="C66" s="467"/>
      <c r="D66" s="465" t="str">
        <f>B5</f>
        <v>jan-junho</v>
      </c>
      <c r="E66" s="467"/>
      <c r="F66" s="177" t="str">
        <f>F37</f>
        <v>2021/2020</v>
      </c>
      <c r="H66" s="468" t="str">
        <f>B5</f>
        <v>jan-junho</v>
      </c>
      <c r="I66" s="467"/>
      <c r="J66" s="465" t="str">
        <f>B5</f>
        <v>jan-junho</v>
      </c>
      <c r="K66" s="466"/>
      <c r="L66" s="177" t="str">
        <f>L37</f>
        <v>2021/2020</v>
      </c>
      <c r="N66" s="468" t="str">
        <f>B5</f>
        <v>jan-junho</v>
      </c>
      <c r="O66" s="466"/>
      <c r="P66" s="177" t="str">
        <f>P37</f>
        <v>2021/2020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/>
    </row>
    <row r="68" spans="1:16" ht="20.100000000000001" customHeight="1" x14ac:dyDescent="0.25">
      <c r="A68" s="45" t="s">
        <v>175</v>
      </c>
      <c r="B68" s="46">
        <v>92663.550000000017</v>
      </c>
      <c r="C68" s="195">
        <v>80395.189999999973</v>
      </c>
      <c r="D68" s="345">
        <f>B68/$B$96</f>
        <v>0.29833375423417463</v>
      </c>
      <c r="E68" s="344">
        <f>C68/$C$96</f>
        <v>0.24158157293016291</v>
      </c>
      <c r="F68" s="76">
        <f t="shared" ref="F68:F87" si="44">(C68-B68)/B68</f>
        <v>-0.13239682701558533</v>
      </c>
      <c r="H68" s="25">
        <v>8024.8960000000006</v>
      </c>
      <c r="I68" s="195">
        <v>7301.3970000000008</v>
      </c>
      <c r="J68" s="343">
        <f>H68/$H$96</f>
        <v>0.21680765515740363</v>
      </c>
      <c r="K68" s="344">
        <f>I68/$I$96</f>
        <v>0.17867546789026978</v>
      </c>
      <c r="L68" s="76">
        <f t="shared" ref="L68:L87" si="45">(I68-H68)/H68</f>
        <v>-9.0156807016564422E-2</v>
      </c>
      <c r="N68" s="49">
        <f t="shared" ref="N68:N78" si="46">(H68/B68)*10</f>
        <v>0.8660250983261486</v>
      </c>
      <c r="O68" s="197">
        <f t="shared" ref="O68:O78" si="47">(I68/C68)*10</f>
        <v>0.9081882883789445</v>
      </c>
      <c r="P68" s="76">
        <f t="shared" si="8"/>
        <v>4.8685875425884095E-2</v>
      </c>
    </row>
    <row r="69" spans="1:16" ht="20.100000000000001" customHeight="1" x14ac:dyDescent="0.25">
      <c r="A69" s="45" t="s">
        <v>165</v>
      </c>
      <c r="B69" s="25">
        <v>16205.939999999995</v>
      </c>
      <c r="C69" s="188">
        <v>22025.34</v>
      </c>
      <c r="D69" s="345">
        <f t="shared" ref="D69:D95" si="48">B69/$B$96</f>
        <v>5.2175628076992275E-2</v>
      </c>
      <c r="E69" s="295">
        <f t="shared" ref="E69:E95" si="49">C69/$C$96</f>
        <v>6.6184510311147166E-2</v>
      </c>
      <c r="F69" s="67">
        <f t="shared" si="44"/>
        <v>0.35909055568513809</v>
      </c>
      <c r="H69" s="25">
        <v>3671.6850000000004</v>
      </c>
      <c r="I69" s="188">
        <v>4809.6430000000009</v>
      </c>
      <c r="J69" s="294">
        <f t="shared" ref="J69:J96" si="50">H69/$H$96</f>
        <v>9.919747437556968E-2</v>
      </c>
      <c r="K69" s="295">
        <f t="shared" ref="K69:K96" si="51">I69/$I$96</f>
        <v>0.1176987381195901</v>
      </c>
      <c r="L69" s="67">
        <f t="shared" si="45"/>
        <v>0.30992800308305324</v>
      </c>
      <c r="N69" s="48">
        <f t="shared" si="46"/>
        <v>2.2656414870103196</v>
      </c>
      <c r="O69" s="191">
        <f t="shared" si="47"/>
        <v>2.1836861542205481</v>
      </c>
      <c r="P69" s="67">
        <f t="shared" si="8"/>
        <v>-3.6173125033086145E-2</v>
      </c>
    </row>
    <row r="70" spans="1:16" ht="20.100000000000001" customHeight="1" x14ac:dyDescent="0.25">
      <c r="A70" s="45" t="s">
        <v>167</v>
      </c>
      <c r="B70" s="25">
        <v>18383.140000000003</v>
      </c>
      <c r="C70" s="188">
        <v>28079.890000000007</v>
      </c>
      <c r="D70" s="345">
        <f t="shared" si="48"/>
        <v>5.9185204655038841E-2</v>
      </c>
      <c r="E70" s="295">
        <f t="shared" si="49"/>
        <v>8.4377983233896905E-2</v>
      </c>
      <c r="F70" s="67">
        <f t="shared" si="44"/>
        <v>0.5274806153899716</v>
      </c>
      <c r="H70" s="25">
        <v>3001.8340000000003</v>
      </c>
      <c r="I70" s="188">
        <v>4178.1399999999985</v>
      </c>
      <c r="J70" s="294">
        <f t="shared" si="50"/>
        <v>8.110019004754325E-2</v>
      </c>
      <c r="K70" s="295">
        <f t="shared" si="51"/>
        <v>0.1022449702996634</v>
      </c>
      <c r="L70" s="67">
        <f t="shared" si="45"/>
        <v>0.3918624414274734</v>
      </c>
      <c r="N70" s="48">
        <f t="shared" si="46"/>
        <v>1.6329277805641473</v>
      </c>
      <c r="O70" s="191">
        <f t="shared" si="47"/>
        <v>1.4879474242954647</v>
      </c>
      <c r="P70" s="67">
        <f t="shared" si="8"/>
        <v>-8.878552866471201E-2</v>
      </c>
    </row>
    <row r="71" spans="1:16" ht="20.100000000000001" customHeight="1" x14ac:dyDescent="0.25">
      <c r="A71" s="45" t="s">
        <v>166</v>
      </c>
      <c r="B71" s="25">
        <v>38334.01</v>
      </c>
      <c r="C71" s="188">
        <v>24098.01</v>
      </c>
      <c r="D71" s="345">
        <f t="shared" si="48"/>
        <v>0.12341777449871487</v>
      </c>
      <c r="E71" s="295">
        <f t="shared" si="49"/>
        <v>7.2412729670603387E-2</v>
      </c>
      <c r="F71" s="67">
        <f t="shared" si="44"/>
        <v>-0.37136735760229633</v>
      </c>
      <c r="H71" s="25">
        <v>7378.9799999999968</v>
      </c>
      <c r="I71" s="188">
        <v>3995.261</v>
      </c>
      <c r="J71" s="294">
        <f t="shared" si="50"/>
        <v>0.19935701986086518</v>
      </c>
      <c r="K71" s="295">
        <f t="shared" si="51"/>
        <v>9.7769663602560855E-2</v>
      </c>
      <c r="L71" s="67">
        <f t="shared" si="45"/>
        <v>-0.45856188795741393</v>
      </c>
      <c r="N71" s="48">
        <f t="shared" si="46"/>
        <v>1.9249173253724294</v>
      </c>
      <c r="O71" s="191">
        <f t="shared" si="47"/>
        <v>1.6579215462189616</v>
      </c>
      <c r="P71" s="67">
        <f t="shared" si="8"/>
        <v>-0.13870506313917144</v>
      </c>
    </row>
    <row r="72" spans="1:16" ht="20.100000000000001" customHeight="1" x14ac:dyDescent="0.25">
      <c r="A72" s="45" t="s">
        <v>172</v>
      </c>
      <c r="B72" s="25">
        <v>17185.809999999994</v>
      </c>
      <c r="C72" s="188">
        <v>19291.11</v>
      </c>
      <c r="D72" s="345">
        <f t="shared" si="48"/>
        <v>5.5330356076960331E-2</v>
      </c>
      <c r="E72" s="295">
        <f t="shared" si="49"/>
        <v>5.7968352302778269E-2</v>
      </c>
      <c r="F72" s="67">
        <f t="shared" si="44"/>
        <v>0.12250222712807876</v>
      </c>
      <c r="H72" s="25">
        <v>2641.357</v>
      </c>
      <c r="I72" s="188">
        <v>3587.8320000000008</v>
      </c>
      <c r="J72" s="294">
        <f t="shared" si="50"/>
        <v>7.1361226064935196E-2</v>
      </c>
      <c r="K72" s="295">
        <f t="shared" si="51"/>
        <v>8.7799302148846639E-2</v>
      </c>
      <c r="L72" s="67">
        <f t="shared" si="45"/>
        <v>0.35832907100403349</v>
      </c>
      <c r="N72" s="48">
        <f t="shared" si="46"/>
        <v>1.5369406504552308</v>
      </c>
      <c r="O72" s="191">
        <f t="shared" si="47"/>
        <v>1.8598369922726068</v>
      </c>
      <c r="P72" s="67">
        <f t="shared" ref="P72:P78" si="52">(O72-N72)/N72</f>
        <v>0.21009031267520736</v>
      </c>
    </row>
    <row r="73" spans="1:16" ht="20.100000000000001" customHeight="1" x14ac:dyDescent="0.25">
      <c r="A73" s="45" t="s">
        <v>182</v>
      </c>
      <c r="B73" s="25">
        <v>7157.5199999999986</v>
      </c>
      <c r="C73" s="188">
        <v>13984.869999999999</v>
      </c>
      <c r="D73" s="345">
        <f t="shared" si="48"/>
        <v>2.3043902511895871E-2</v>
      </c>
      <c r="E73" s="295">
        <f t="shared" si="49"/>
        <v>4.2023495333786118E-2</v>
      </c>
      <c r="F73" s="67">
        <f t="shared" si="44"/>
        <v>0.9538708938291478</v>
      </c>
      <c r="H73" s="25">
        <v>1285.471</v>
      </c>
      <c r="I73" s="188">
        <v>2742.3139999999994</v>
      </c>
      <c r="J73" s="294">
        <f t="shared" si="50"/>
        <v>3.472941621708777E-2</v>
      </c>
      <c r="K73" s="295">
        <f t="shared" si="51"/>
        <v>6.7108285859820677E-2</v>
      </c>
      <c r="L73" s="67">
        <f t="shared" si="45"/>
        <v>1.1333145594105192</v>
      </c>
      <c r="N73" s="48">
        <f t="shared" si="46"/>
        <v>1.795972627390493</v>
      </c>
      <c r="O73" s="191">
        <f t="shared" si="47"/>
        <v>1.9609149030344932</v>
      </c>
      <c r="P73" s="67">
        <f t="shared" si="52"/>
        <v>9.1840083266557099E-2</v>
      </c>
    </row>
    <row r="74" spans="1:16" ht="20.100000000000001" customHeight="1" x14ac:dyDescent="0.25">
      <c r="A74" s="45" t="s">
        <v>186</v>
      </c>
      <c r="B74" s="25">
        <v>33639.630000000005</v>
      </c>
      <c r="C74" s="188">
        <v>49166.07</v>
      </c>
      <c r="D74" s="345">
        <f t="shared" si="48"/>
        <v>0.10830404305628877</v>
      </c>
      <c r="E74" s="295">
        <f t="shared" si="49"/>
        <v>0.14774038752062776</v>
      </c>
      <c r="F74" s="67">
        <f t="shared" si="44"/>
        <v>0.46155204441903769</v>
      </c>
      <c r="H74" s="25">
        <v>1658.6309999999996</v>
      </c>
      <c r="I74" s="188">
        <v>2560.0099999999998</v>
      </c>
      <c r="J74" s="294">
        <f t="shared" si="50"/>
        <v>4.481103529333956E-2</v>
      </c>
      <c r="K74" s="295">
        <f t="shared" si="51"/>
        <v>6.2647050222549114E-2</v>
      </c>
      <c r="L74" s="67">
        <f t="shared" si="45"/>
        <v>0.54344757815330857</v>
      </c>
      <c r="N74" s="48">
        <f t="shared" si="46"/>
        <v>0.49305863352242563</v>
      </c>
      <c r="O74" s="191">
        <f t="shared" si="47"/>
        <v>0.52068631883736072</v>
      </c>
      <c r="P74" s="67">
        <f t="shared" si="52"/>
        <v>5.6033265491290722E-2</v>
      </c>
    </row>
    <row r="75" spans="1:16" ht="20.100000000000001" customHeight="1" x14ac:dyDescent="0.25">
      <c r="A75" s="45" t="s">
        <v>169</v>
      </c>
      <c r="B75" s="25">
        <v>8698.01</v>
      </c>
      <c r="C75" s="188">
        <v>11003.029999999997</v>
      </c>
      <c r="D75" s="345">
        <f t="shared" si="48"/>
        <v>2.8003567504875357E-2</v>
      </c>
      <c r="E75" s="295">
        <f t="shared" si="49"/>
        <v>3.3063287671784472E-2</v>
      </c>
      <c r="F75" s="67">
        <f t="shared" si="44"/>
        <v>0.26500544377392032</v>
      </c>
      <c r="H75" s="25">
        <v>1652.1420000000001</v>
      </c>
      <c r="I75" s="188">
        <v>1972.6080000000004</v>
      </c>
      <c r="J75" s="294">
        <f t="shared" si="50"/>
        <v>4.4635722756664158E-2</v>
      </c>
      <c r="K75" s="295">
        <f t="shared" si="51"/>
        <v>4.8272495984547796E-2</v>
      </c>
      <c r="L75" s="67">
        <f t="shared" si="45"/>
        <v>0.19397000984176926</v>
      </c>
      <c r="N75" s="48">
        <f t="shared" si="46"/>
        <v>1.8994482646030528</v>
      </c>
      <c r="O75" s="191">
        <f t="shared" si="47"/>
        <v>1.7927861689007489</v>
      </c>
      <c r="P75" s="67">
        <f t="shared" si="52"/>
        <v>-5.6154251573992814E-2</v>
      </c>
    </row>
    <row r="76" spans="1:16" ht="20.100000000000001" customHeight="1" x14ac:dyDescent="0.25">
      <c r="A76" s="45" t="s">
        <v>177</v>
      </c>
      <c r="B76" s="25">
        <v>7570.48</v>
      </c>
      <c r="C76" s="188">
        <v>8590.989999999998</v>
      </c>
      <c r="D76" s="345">
        <f t="shared" si="48"/>
        <v>2.4373442629326565E-2</v>
      </c>
      <c r="E76" s="295">
        <f t="shared" si="49"/>
        <v>2.5815286676072292E-2</v>
      </c>
      <c r="F76" s="67">
        <f t="shared" si="44"/>
        <v>0.13480122792742316</v>
      </c>
      <c r="H76" s="25">
        <v>1200.1369999999999</v>
      </c>
      <c r="I76" s="188">
        <v>1120.951</v>
      </c>
      <c r="J76" s="294">
        <f t="shared" si="50"/>
        <v>3.242395774819274E-2</v>
      </c>
      <c r="K76" s="295">
        <f t="shared" si="51"/>
        <v>2.7431249719343541E-2</v>
      </c>
      <c r="L76" s="67">
        <f t="shared" si="45"/>
        <v>-6.5980800525273303E-2</v>
      </c>
      <c r="N76" s="48">
        <f t="shared" si="46"/>
        <v>1.5852852130908477</v>
      </c>
      <c r="O76" s="191">
        <f t="shared" si="47"/>
        <v>1.3047983992531713</v>
      </c>
      <c r="P76" s="67">
        <f t="shared" si="52"/>
        <v>-0.17693145152777159</v>
      </c>
    </row>
    <row r="77" spans="1:16" ht="20.100000000000001" customHeight="1" x14ac:dyDescent="0.25">
      <c r="A77" s="45" t="s">
        <v>199</v>
      </c>
      <c r="B77" s="25">
        <v>16255.249999999998</v>
      </c>
      <c r="C77" s="188">
        <v>12992.65</v>
      </c>
      <c r="D77" s="345">
        <f t="shared" si="48"/>
        <v>5.2334383460541554E-2</v>
      </c>
      <c r="E77" s="295">
        <f t="shared" si="49"/>
        <v>3.90419479515016E-2</v>
      </c>
      <c r="F77" s="67">
        <f t="shared" si="44"/>
        <v>-0.20071053967179828</v>
      </c>
      <c r="H77" s="25">
        <v>1384.9289999999999</v>
      </c>
      <c r="I77" s="188">
        <v>1094.7149999999997</v>
      </c>
      <c r="J77" s="294">
        <f t="shared" si="50"/>
        <v>3.7416461104229616E-2</v>
      </c>
      <c r="K77" s="295">
        <f t="shared" si="51"/>
        <v>2.6789217848515373E-2</v>
      </c>
      <c r="L77" s="67">
        <f t="shared" si="45"/>
        <v>-0.20955153657696546</v>
      </c>
      <c r="N77" s="48">
        <f t="shared" si="46"/>
        <v>0.85198874209870656</v>
      </c>
      <c r="O77" s="191">
        <f t="shared" si="47"/>
        <v>0.84256483473348365</v>
      </c>
      <c r="P77" s="67">
        <f t="shared" si="52"/>
        <v>-1.1061070293028727E-2</v>
      </c>
    </row>
    <row r="78" spans="1:16" ht="20.100000000000001" customHeight="1" x14ac:dyDescent="0.25">
      <c r="A78" s="45" t="s">
        <v>179</v>
      </c>
      <c r="B78" s="25">
        <v>3655.5400000000004</v>
      </c>
      <c r="C78" s="188">
        <v>4681.9800000000014</v>
      </c>
      <c r="D78" s="345">
        <f t="shared" si="48"/>
        <v>1.1769147328730602E-2</v>
      </c>
      <c r="E78" s="295">
        <f t="shared" si="49"/>
        <v>1.4069002048848504E-2</v>
      </c>
      <c r="F78" s="67">
        <f t="shared" si="44"/>
        <v>0.28079025260289886</v>
      </c>
      <c r="H78" s="25">
        <v>756.49800000000005</v>
      </c>
      <c r="I78" s="188">
        <v>1029.001</v>
      </c>
      <c r="J78" s="294">
        <f t="shared" si="50"/>
        <v>2.0438215960838065E-2</v>
      </c>
      <c r="K78" s="295">
        <f t="shared" si="51"/>
        <v>2.5181103716803162E-2</v>
      </c>
      <c r="L78" s="67">
        <f t="shared" si="45"/>
        <v>0.36021641828530931</v>
      </c>
      <c r="N78" s="48">
        <f t="shared" si="46"/>
        <v>2.0694562226100657</v>
      </c>
      <c r="O78" s="191">
        <f t="shared" si="47"/>
        <v>2.1977902511330667</v>
      </c>
      <c r="P78" s="67">
        <f t="shared" si="52"/>
        <v>6.2013405802390911E-2</v>
      </c>
    </row>
    <row r="79" spans="1:16" ht="20.100000000000001" customHeight="1" x14ac:dyDescent="0.25">
      <c r="A79" s="45" t="s">
        <v>203</v>
      </c>
      <c r="B79" s="25">
        <v>29060.940000000002</v>
      </c>
      <c r="C79" s="188">
        <v>24525.169999999995</v>
      </c>
      <c r="D79" s="345">
        <f t="shared" si="48"/>
        <v>9.3562779882425118E-2</v>
      </c>
      <c r="E79" s="295">
        <f t="shared" si="49"/>
        <v>7.369631373443665E-2</v>
      </c>
      <c r="F79" s="67">
        <f t="shared" si="44"/>
        <v>-0.15607788323433472</v>
      </c>
      <c r="H79" s="25">
        <v>931.3040000000002</v>
      </c>
      <c r="I79" s="188">
        <v>730.93999999999983</v>
      </c>
      <c r="J79" s="294">
        <f t="shared" si="50"/>
        <v>2.5160928749570172E-2</v>
      </c>
      <c r="K79" s="295">
        <f t="shared" si="51"/>
        <v>1.7887131257170886E-2</v>
      </c>
      <c r="L79" s="67">
        <f t="shared" si="45"/>
        <v>-0.21514349771932723</v>
      </c>
      <c r="N79" s="48">
        <f t="shared" ref="N79:N83" si="53">(H79/B79)*10</f>
        <v>0.32046588995400704</v>
      </c>
      <c r="O79" s="191">
        <f t="shared" ref="O79:O83" si="54">(I79/C79)*10</f>
        <v>0.29803667008220536</v>
      </c>
      <c r="P79" s="67">
        <f t="shared" ref="P79:P83" si="55">(O79-N79)/N79</f>
        <v>-6.9989414084040913E-2</v>
      </c>
    </row>
    <row r="80" spans="1:16" ht="20.100000000000001" customHeight="1" x14ac:dyDescent="0.25">
      <c r="A80" s="45" t="s">
        <v>202</v>
      </c>
      <c r="B80" s="25">
        <v>2291.7599999999998</v>
      </c>
      <c r="C80" s="188">
        <v>4911.54</v>
      </c>
      <c r="D80" s="345">
        <f t="shared" si="48"/>
        <v>7.3784067694763669E-3</v>
      </c>
      <c r="E80" s="295">
        <f t="shared" si="49"/>
        <v>1.4758812793519272E-2</v>
      </c>
      <c r="F80" s="67">
        <f t="shared" si="44"/>
        <v>1.1431301706985026</v>
      </c>
      <c r="H80" s="25">
        <v>297.68600000000004</v>
      </c>
      <c r="I80" s="188">
        <v>689.13800000000003</v>
      </c>
      <c r="J80" s="294">
        <f t="shared" si="50"/>
        <v>8.0425470477358037E-3</v>
      </c>
      <c r="K80" s="295">
        <f t="shared" si="51"/>
        <v>1.6864177443161182E-2</v>
      </c>
      <c r="L80" s="67">
        <f t="shared" si="45"/>
        <v>1.3149829014464904</v>
      </c>
      <c r="N80" s="48">
        <f t="shared" si="53"/>
        <v>1.2989405522393271</v>
      </c>
      <c r="O80" s="191">
        <f t="shared" si="54"/>
        <v>1.4030996388098236</v>
      </c>
      <c r="P80" s="67">
        <f t="shared" si="55"/>
        <v>8.0187724057833046E-2</v>
      </c>
    </row>
    <row r="81" spans="1:16" ht="20.100000000000001" customHeight="1" x14ac:dyDescent="0.25">
      <c r="A81" s="45" t="s">
        <v>208</v>
      </c>
      <c r="B81" s="25">
        <v>1547.3200000000002</v>
      </c>
      <c r="C81" s="188">
        <v>4621.91</v>
      </c>
      <c r="D81" s="345">
        <f t="shared" si="48"/>
        <v>4.9816544326396197E-3</v>
      </c>
      <c r="E81" s="295">
        <f t="shared" si="49"/>
        <v>1.3888496161793381E-2</v>
      </c>
      <c r="F81" s="67">
        <f t="shared" si="44"/>
        <v>1.9870421115218568</v>
      </c>
      <c r="H81" s="25">
        <v>213.91500000000002</v>
      </c>
      <c r="I81" s="188">
        <v>669.05100000000004</v>
      </c>
      <c r="J81" s="294">
        <f t="shared" si="50"/>
        <v>5.7793159628481165E-3</v>
      </c>
      <c r="K81" s="295">
        <f t="shared" si="51"/>
        <v>1.6372620262595346E-2</v>
      </c>
      <c r="L81" s="67">
        <f t="shared" si="45"/>
        <v>2.1276488324801908</v>
      </c>
      <c r="N81" s="48">
        <f t="shared" si="53"/>
        <v>1.3824871390533309</v>
      </c>
      <c r="O81" s="191">
        <f t="shared" si="54"/>
        <v>1.4475638859259485</v>
      </c>
      <c r="P81" s="67">
        <f t="shared" si="55"/>
        <v>4.7072225870527437E-2</v>
      </c>
    </row>
    <row r="82" spans="1:16" ht="20.100000000000001" customHeight="1" x14ac:dyDescent="0.25">
      <c r="A82" s="45" t="s">
        <v>200</v>
      </c>
      <c r="B82" s="25">
        <v>2032.8899999999999</v>
      </c>
      <c r="C82" s="188">
        <v>1877.1499999999999</v>
      </c>
      <c r="D82" s="345">
        <f t="shared" si="48"/>
        <v>6.5449651523723307E-3</v>
      </c>
      <c r="E82" s="295">
        <f t="shared" si="49"/>
        <v>5.6406962857585806E-3</v>
      </c>
      <c r="F82" s="67">
        <f t="shared" si="44"/>
        <v>-7.661014614661886E-2</v>
      </c>
      <c r="H82" s="25">
        <v>417.73299999999995</v>
      </c>
      <c r="I82" s="188">
        <v>446.54499999999996</v>
      </c>
      <c r="J82" s="294">
        <f t="shared" si="50"/>
        <v>1.1285842484671163E-2</v>
      </c>
      <c r="K82" s="295">
        <f t="shared" si="51"/>
        <v>1.0927585064756854E-2</v>
      </c>
      <c r="L82" s="67">
        <f t="shared" si="45"/>
        <v>6.8972286125348045E-2</v>
      </c>
      <c r="N82" s="48">
        <f t="shared" si="53"/>
        <v>2.0548726197679166</v>
      </c>
      <c r="O82" s="191">
        <f t="shared" si="54"/>
        <v>2.3788455903896866</v>
      </c>
      <c r="P82" s="67">
        <f t="shared" si="55"/>
        <v>0.15766085328362614</v>
      </c>
    </row>
    <row r="83" spans="1:16" ht="20.100000000000001" customHeight="1" x14ac:dyDescent="0.25">
      <c r="A83" s="45" t="s">
        <v>187</v>
      </c>
      <c r="B83" s="25">
        <v>2596.66</v>
      </c>
      <c r="C83" s="188">
        <v>3471.5700000000006</v>
      </c>
      <c r="D83" s="345">
        <f t="shared" si="48"/>
        <v>8.3600436878331526E-3</v>
      </c>
      <c r="E83" s="295">
        <f t="shared" si="49"/>
        <v>1.0431809927150692E-2</v>
      </c>
      <c r="F83" s="67">
        <f t="shared" si="44"/>
        <v>0.33693668019686862</v>
      </c>
      <c r="H83" s="25">
        <v>312.74999999999994</v>
      </c>
      <c r="I83" s="188">
        <v>385.31900000000007</v>
      </c>
      <c r="J83" s="294">
        <f t="shared" si="50"/>
        <v>8.4495293335238204E-3</v>
      </c>
      <c r="K83" s="295">
        <f t="shared" si="51"/>
        <v>9.4292986139516682E-3</v>
      </c>
      <c r="L83" s="67">
        <f t="shared" si="45"/>
        <v>0.23203517186251046</v>
      </c>
      <c r="N83" s="48">
        <f t="shared" si="53"/>
        <v>1.2044318470650757</v>
      </c>
      <c r="O83" s="191">
        <f t="shared" si="54"/>
        <v>1.1099272087268872</v>
      </c>
      <c r="P83" s="67">
        <f t="shared" si="55"/>
        <v>-7.8464081274897027E-2</v>
      </c>
    </row>
    <row r="84" spans="1:16" ht="20.100000000000001" customHeight="1" x14ac:dyDescent="0.25">
      <c r="A84" s="45" t="s">
        <v>184</v>
      </c>
      <c r="B84" s="25">
        <v>815.00999999999988</v>
      </c>
      <c r="C84" s="188">
        <v>1384.34</v>
      </c>
      <c r="D84" s="345">
        <f t="shared" si="48"/>
        <v>2.6239550830762966E-3</v>
      </c>
      <c r="E84" s="295">
        <f t="shared" si="49"/>
        <v>4.1598388494403929E-3</v>
      </c>
      <c r="F84" s="67">
        <f t="shared" si="44"/>
        <v>0.69855584594054076</v>
      </c>
      <c r="H84" s="25">
        <v>187.34199999999998</v>
      </c>
      <c r="I84" s="188">
        <v>362.505</v>
      </c>
      <c r="J84" s="294">
        <f t="shared" si="50"/>
        <v>5.0613964009624934E-3</v>
      </c>
      <c r="K84" s="295">
        <f t="shared" si="51"/>
        <v>8.8710079026742741E-3</v>
      </c>
      <c r="L84" s="67">
        <f t="shared" si="45"/>
        <v>0.93499055203851789</v>
      </c>
      <c r="N84" s="48">
        <f t="shared" ref="N84" si="56">(H84/B84)*10</f>
        <v>2.2986466423724865</v>
      </c>
      <c r="O84" s="191">
        <f t="shared" ref="O84" si="57">(I84/C84)*10</f>
        <v>2.6186124795931636</v>
      </c>
      <c r="P84" s="67">
        <f t="shared" ref="P84" si="58">(O84-N84)/N84</f>
        <v>0.13919748747916857</v>
      </c>
    </row>
    <row r="85" spans="1:16" ht="20.100000000000001" customHeight="1" x14ac:dyDescent="0.25">
      <c r="A85" s="45" t="s">
        <v>225</v>
      </c>
      <c r="B85" s="25">
        <v>962.46000000000015</v>
      </c>
      <c r="C85" s="188">
        <v>1361.6000000000001</v>
      </c>
      <c r="D85" s="345">
        <f t="shared" si="48"/>
        <v>3.0986758558270615E-3</v>
      </c>
      <c r="E85" s="295">
        <f t="shared" si="49"/>
        <v>4.0915068389254378E-3</v>
      </c>
      <c r="F85" s="67">
        <f t="shared" si="44"/>
        <v>0.41470814371506343</v>
      </c>
      <c r="H85" s="25">
        <v>224.87</v>
      </c>
      <c r="I85" s="188">
        <v>300.86200000000002</v>
      </c>
      <c r="J85" s="294">
        <f t="shared" si="50"/>
        <v>6.0752858872246259E-3</v>
      </c>
      <c r="K85" s="295">
        <f t="shared" si="51"/>
        <v>7.3625168745655584E-3</v>
      </c>
      <c r="L85" s="67">
        <f t="shared" si="45"/>
        <v>0.33793747498554727</v>
      </c>
      <c r="N85" s="48">
        <f t="shared" ref="N85" si="59">(H85/B85)*10</f>
        <v>2.3364087858196698</v>
      </c>
      <c r="O85" s="191">
        <f t="shared" ref="O85" si="60">(I85/C85)*10</f>
        <v>2.2096210340775557</v>
      </c>
      <c r="P85" s="67">
        <f t="shared" ref="P85" si="61">(O85-N85)/N85</f>
        <v>-5.4266082421717064E-2</v>
      </c>
    </row>
    <row r="86" spans="1:16" ht="20.100000000000001" customHeight="1" x14ac:dyDescent="0.25">
      <c r="A86" s="45" t="s">
        <v>217</v>
      </c>
      <c r="B86" s="25"/>
      <c r="C86" s="188">
        <v>12.93</v>
      </c>
      <c r="D86" s="345">
        <f t="shared" si="48"/>
        <v>0</v>
      </c>
      <c r="E86" s="295">
        <f t="shared" si="49"/>
        <v>3.885368935612948E-5</v>
      </c>
      <c r="F86" s="67"/>
      <c r="H86" s="25"/>
      <c r="I86" s="188">
        <v>248.43500000000003</v>
      </c>
      <c r="J86" s="294">
        <f t="shared" si="50"/>
        <v>0</v>
      </c>
      <c r="K86" s="295">
        <f t="shared" si="51"/>
        <v>6.0795543462873157E-3</v>
      </c>
      <c r="L86" s="67"/>
      <c r="N86" s="48"/>
      <c r="O86" s="191">
        <f t="shared" ref="O86:O87" si="62">(I86/C86)*10</f>
        <v>192.138437741686</v>
      </c>
      <c r="P86" s="67"/>
    </row>
    <row r="87" spans="1:16" ht="20.100000000000001" customHeight="1" x14ac:dyDescent="0.25">
      <c r="A87" s="45" t="s">
        <v>226</v>
      </c>
      <c r="B87" s="25">
        <v>240.8</v>
      </c>
      <c r="C87" s="188">
        <v>1948.42</v>
      </c>
      <c r="D87" s="345">
        <f t="shared" si="48"/>
        <v>7.7526457835458754E-4</v>
      </c>
      <c r="E87" s="295">
        <f t="shared" si="49"/>
        <v>5.8548573407014547E-3</v>
      </c>
      <c r="F87" s="67">
        <f t="shared" si="44"/>
        <v>7.0914451827242528</v>
      </c>
      <c r="H87" s="25">
        <v>27.692</v>
      </c>
      <c r="I87" s="188">
        <v>231.74699999999999</v>
      </c>
      <c r="J87" s="294">
        <f t="shared" si="50"/>
        <v>7.4815145101180393E-4</v>
      </c>
      <c r="K87" s="295">
        <f t="shared" si="51"/>
        <v>5.6711754828790081E-3</v>
      </c>
      <c r="L87" s="67">
        <f t="shared" si="45"/>
        <v>7.3687346526072508</v>
      </c>
      <c r="N87" s="48">
        <f t="shared" ref="N87" si="63">(H87/B87)*10</f>
        <v>1.1499999999999999</v>
      </c>
      <c r="O87" s="191">
        <f t="shared" si="62"/>
        <v>1.1894098808265157</v>
      </c>
      <c r="P87" s="67">
        <f t="shared" ref="P87" si="64">(O87-N87)/N87</f>
        <v>3.4269461588274569E-2</v>
      </c>
    </row>
    <row r="88" spans="1:16" ht="20.100000000000001" customHeight="1" x14ac:dyDescent="0.25">
      <c r="A88" s="45" t="s">
        <v>201</v>
      </c>
      <c r="B88" s="25">
        <v>599.35</v>
      </c>
      <c r="C88" s="188">
        <v>1138.3600000000001</v>
      </c>
      <c r="D88" s="345">
        <f t="shared" si="48"/>
        <v>1.9296296720798256E-3</v>
      </c>
      <c r="E88" s="295">
        <f t="shared" si="49"/>
        <v>3.4206872247056121E-3</v>
      </c>
      <c r="F88" s="67">
        <f>(C88-B88)/B88</f>
        <v>0.89932426795695353</v>
      </c>
      <c r="H88" s="25">
        <v>124.82199999999999</v>
      </c>
      <c r="I88" s="188">
        <v>216.386</v>
      </c>
      <c r="J88" s="294">
        <f t="shared" si="50"/>
        <v>3.3723010406686185E-3</v>
      </c>
      <c r="K88" s="295">
        <f t="shared" si="51"/>
        <v>5.2952701784198157E-3</v>
      </c>
      <c r="L88" s="67">
        <f t="shared" ref="L88:L94" si="65">(I88-H88)/H88</f>
        <v>0.73355658457643702</v>
      </c>
      <c r="N88" s="48">
        <f t="shared" ref="N88:N94" si="66">(H88/B88)*10</f>
        <v>2.0826228414115286</v>
      </c>
      <c r="O88" s="191">
        <f t="shared" ref="O88:O94" si="67">(I88/C88)*10</f>
        <v>1.9008573737657679</v>
      </c>
      <c r="P88" s="67">
        <f t="shared" ref="P88:P94" si="68">(O88-N88)/N88</f>
        <v>-8.7277189144130615E-2</v>
      </c>
    </row>
    <row r="89" spans="1:16" ht="20.100000000000001" customHeight="1" x14ac:dyDescent="0.25">
      <c r="A89" s="45" t="s">
        <v>218</v>
      </c>
      <c r="B89" s="25">
        <v>574.93000000000006</v>
      </c>
      <c r="C89" s="188">
        <v>1083.21</v>
      </c>
      <c r="D89" s="345">
        <f t="shared" si="48"/>
        <v>1.8510085715672884E-3</v>
      </c>
      <c r="E89" s="295">
        <f t="shared" si="49"/>
        <v>3.2549655721154694E-3</v>
      </c>
      <c r="F89" s="67">
        <f t="shared" ref="F89:F94" si="69">(C89-B89)/B89</f>
        <v>0.88407284365053118</v>
      </c>
      <c r="H89" s="25">
        <v>123.411</v>
      </c>
      <c r="I89" s="188">
        <v>214.32899999999998</v>
      </c>
      <c r="J89" s="294">
        <f t="shared" si="50"/>
        <v>3.3341802224764456E-3</v>
      </c>
      <c r="K89" s="295">
        <f t="shared" si="51"/>
        <v>5.2449324913374281E-3</v>
      </c>
      <c r="L89" s="67">
        <f t="shared" si="65"/>
        <v>0.73670904538493309</v>
      </c>
      <c r="N89" s="48">
        <f t="shared" si="66"/>
        <v>2.1465395787313235</v>
      </c>
      <c r="O89" s="191">
        <f t="shared" si="67"/>
        <v>1.9786467997895143</v>
      </c>
      <c r="P89" s="67">
        <f t="shared" si="68"/>
        <v>-7.8215552419974216E-2</v>
      </c>
    </row>
    <row r="90" spans="1:16" ht="20.100000000000001" customHeight="1" x14ac:dyDescent="0.25">
      <c r="A90" s="45" t="s">
        <v>227</v>
      </c>
      <c r="B90" s="25">
        <v>221.76999999999998</v>
      </c>
      <c r="C90" s="188">
        <v>587.94999999999993</v>
      </c>
      <c r="D90" s="345">
        <f t="shared" si="48"/>
        <v>7.1399678381103338E-4</v>
      </c>
      <c r="E90" s="295">
        <f t="shared" si="49"/>
        <v>1.766746067821835E-3</v>
      </c>
      <c r="F90" s="67">
        <f t="shared" si="69"/>
        <v>1.6511701312170266</v>
      </c>
      <c r="H90" s="25">
        <v>69.070999999999998</v>
      </c>
      <c r="I90" s="188">
        <v>152.21899999999999</v>
      </c>
      <c r="J90" s="294">
        <f t="shared" si="50"/>
        <v>1.8660829435517949E-3</v>
      </c>
      <c r="K90" s="295">
        <f t="shared" si="51"/>
        <v>3.725013315505097E-3</v>
      </c>
      <c r="L90" s="67">
        <f t="shared" si="65"/>
        <v>1.2038047805880905</v>
      </c>
      <c r="N90" s="48">
        <f t="shared" si="66"/>
        <v>3.1145330748072331</v>
      </c>
      <c r="O90" s="191">
        <f t="shared" si="67"/>
        <v>2.5889786546475042</v>
      </c>
      <c r="P90" s="67">
        <f t="shared" si="68"/>
        <v>-0.16874260363802907</v>
      </c>
    </row>
    <row r="91" spans="1:16" ht="20.100000000000001" customHeight="1" x14ac:dyDescent="0.25">
      <c r="A91" s="45" t="s">
        <v>228</v>
      </c>
      <c r="B91" s="25">
        <v>1325.61</v>
      </c>
      <c r="C91" s="188">
        <v>1492.2200000000003</v>
      </c>
      <c r="D91" s="345">
        <f t="shared" si="48"/>
        <v>4.2678508210657173E-3</v>
      </c>
      <c r="E91" s="295">
        <f t="shared" si="49"/>
        <v>4.4840102344163605E-3</v>
      </c>
      <c r="F91" s="67">
        <f t="shared" si="69"/>
        <v>0.12568553345252403</v>
      </c>
      <c r="H91" s="25">
        <v>125.32100000000001</v>
      </c>
      <c r="I91" s="188">
        <v>141.27400000000003</v>
      </c>
      <c r="J91" s="294">
        <f t="shared" si="50"/>
        <v>3.3857824639697488E-3</v>
      </c>
      <c r="K91" s="295">
        <f t="shared" si="51"/>
        <v>3.4571737505480079E-3</v>
      </c>
      <c r="L91" s="67">
        <f t="shared" si="65"/>
        <v>0.1272971010445178</v>
      </c>
      <c r="N91" s="48">
        <f t="shared" si="66"/>
        <v>0.94538363470402331</v>
      </c>
      <c r="O91" s="191">
        <f t="shared" si="67"/>
        <v>0.94673707630242188</v>
      </c>
      <c r="P91" s="67">
        <f t="shared" si="68"/>
        <v>1.4316321424606567E-3</v>
      </c>
    </row>
    <row r="92" spans="1:16" ht="20.100000000000001" customHeight="1" x14ac:dyDescent="0.25">
      <c r="A92" s="45" t="s">
        <v>229</v>
      </c>
      <c r="B92" s="25">
        <v>232.24</v>
      </c>
      <c r="C92" s="188">
        <v>469.22</v>
      </c>
      <c r="D92" s="345">
        <f t="shared" si="48"/>
        <v>7.4770533919048753E-4</v>
      </c>
      <c r="E92" s="295">
        <f t="shared" si="49"/>
        <v>1.4099712389546077E-3</v>
      </c>
      <c r="F92" s="67">
        <f t="shared" si="69"/>
        <v>1.0204099207716155</v>
      </c>
      <c r="H92" s="25">
        <v>64.100000000000009</v>
      </c>
      <c r="I92" s="188">
        <v>129.50399999999999</v>
      </c>
      <c r="J92" s="294">
        <f t="shared" si="50"/>
        <v>1.7317820312673926E-3</v>
      </c>
      <c r="K92" s="295">
        <f t="shared" si="51"/>
        <v>3.1691452736594778E-3</v>
      </c>
      <c r="L92" s="67">
        <f t="shared" si="65"/>
        <v>1.0203432137285486</v>
      </c>
      <c r="N92" s="48">
        <f t="shared" si="66"/>
        <v>2.7600757836720637</v>
      </c>
      <c r="O92" s="191">
        <f t="shared" si="67"/>
        <v>2.7599846553855327</v>
      </c>
      <c r="P92" s="67">
        <f t="shared" si="68"/>
        <v>-3.3016588555325099E-5</v>
      </c>
    </row>
    <row r="93" spans="1:16" ht="20.100000000000001" customHeight="1" x14ac:dyDescent="0.25">
      <c r="A93" s="45" t="s">
        <v>230</v>
      </c>
      <c r="B93" s="25">
        <v>1406.8</v>
      </c>
      <c r="C93" s="188">
        <v>2595.56</v>
      </c>
      <c r="D93" s="345">
        <f t="shared" si="48"/>
        <v>4.5292450532775485E-3</v>
      </c>
      <c r="E93" s="295">
        <f t="shared" si="49"/>
        <v>7.7994649609586571E-3</v>
      </c>
      <c r="F93" s="67">
        <f t="shared" si="69"/>
        <v>0.84500995166334947</v>
      </c>
      <c r="H93" s="25">
        <v>75.88300000000001</v>
      </c>
      <c r="I93" s="188">
        <v>126.83299999999998</v>
      </c>
      <c r="J93" s="294">
        <f t="shared" si="50"/>
        <v>2.0501219325844548E-3</v>
      </c>
      <c r="K93" s="295">
        <f t="shared" si="51"/>
        <v>3.1037821418184192E-3</v>
      </c>
      <c r="L93" s="67">
        <f t="shared" si="65"/>
        <v>0.67142838316882525</v>
      </c>
      <c r="N93" s="48">
        <f t="shared" si="66"/>
        <v>0.53940147853284059</v>
      </c>
      <c r="O93" s="191">
        <f t="shared" si="67"/>
        <v>0.48865370093544358</v>
      </c>
      <c r="P93" s="67">
        <f t="shared" si="68"/>
        <v>-9.4081643482753857E-2</v>
      </c>
    </row>
    <row r="94" spans="1:16" ht="20.100000000000001" customHeight="1" x14ac:dyDescent="0.25">
      <c r="A94" s="45" t="s">
        <v>231</v>
      </c>
      <c r="B94" s="25">
        <v>563.72</v>
      </c>
      <c r="C94" s="188">
        <v>687.91000000000008</v>
      </c>
      <c r="D94" s="345">
        <f t="shared" si="48"/>
        <v>1.8149175585965452E-3</v>
      </c>
      <c r="E94" s="295">
        <f t="shared" si="49"/>
        <v>2.0671184412200338E-3</v>
      </c>
      <c r="F94" s="67">
        <f t="shared" si="69"/>
        <v>0.22030440644291502</v>
      </c>
      <c r="H94" s="25">
        <v>85.041000000000011</v>
      </c>
      <c r="I94" s="188">
        <v>103.46700000000001</v>
      </c>
      <c r="J94" s="294">
        <f t="shared" si="50"/>
        <v>2.2975425229486792E-3</v>
      </c>
      <c r="K94" s="295">
        <f t="shared" si="51"/>
        <v>2.5319832131032653E-3</v>
      </c>
      <c r="L94" s="67">
        <f t="shared" si="65"/>
        <v>0.21667195823191165</v>
      </c>
      <c r="N94" s="48">
        <f t="shared" si="66"/>
        <v>1.5085680834456825</v>
      </c>
      <c r="O94" s="191">
        <f t="shared" si="67"/>
        <v>1.5040775682865493</v>
      </c>
      <c r="P94" s="67">
        <f t="shared" si="68"/>
        <v>-2.976673846152546E-3</v>
      </c>
    </row>
    <row r="95" spans="1:16" ht="20.100000000000001" customHeight="1" thickBot="1" x14ac:dyDescent="0.3">
      <c r="A95" s="14" t="s">
        <v>17</v>
      </c>
      <c r="B95" s="25">
        <f>B96-SUM(B68:B94)</f>
        <v>6382.4999999998836</v>
      </c>
      <c r="C95" s="188">
        <f>C96-SUM(C68:C94)</f>
        <v>6308.7399999999907</v>
      </c>
      <c r="D95" s="345">
        <f t="shared" si="48"/>
        <v>2.0548696724867376E-2</v>
      </c>
      <c r="E95" s="295">
        <f t="shared" si="49"/>
        <v>1.8957294987516471E-2</v>
      </c>
      <c r="F95" s="67">
        <f t="shared" ref="F95" si="70">(C95-B95)/B95</f>
        <v>-1.1556600078322639E-2</v>
      </c>
      <c r="H95" s="25">
        <f>H96-SUM(H68:H94)</f>
        <v>1076.3949999999822</v>
      </c>
      <c r="I95" s="188">
        <f>I96-SUM(I68:I94)</f>
        <v>1323.5890000000072</v>
      </c>
      <c r="J95" s="294">
        <f t="shared" si="50"/>
        <v>2.9080834938315665E-2</v>
      </c>
      <c r="K95" s="295">
        <f t="shared" si="51"/>
        <v>3.2390086975056354E-2</v>
      </c>
      <c r="L95" s="67">
        <f t="shared" ref="L95" si="71">(I95-H95)/H95</f>
        <v>0.22964989618126158</v>
      </c>
      <c r="N95" s="48">
        <f t="shared" ref="N95:N96" si="72">(H95/B95)*10</f>
        <v>1.6864786525656119</v>
      </c>
      <c r="O95" s="191">
        <f t="shared" ref="O95:O96" si="73">(I95/C95)*10</f>
        <v>2.0980243281542892</v>
      </c>
      <c r="P95" s="67">
        <f>(O95-N95)/N95</f>
        <v>0.24402661424892613</v>
      </c>
    </row>
    <row r="96" spans="1:16" ht="26.25" customHeight="1" thickBot="1" x14ac:dyDescent="0.3">
      <c r="A96" s="18" t="s">
        <v>18</v>
      </c>
      <c r="B96" s="23">
        <v>310603.6399999999</v>
      </c>
      <c r="C96" s="193">
        <v>332786.92999999982</v>
      </c>
      <c r="D96" s="341">
        <f>SUM(D68:D95)</f>
        <v>1.0000000000000002</v>
      </c>
      <c r="E96" s="342">
        <f>SUM(E68:E95)</f>
        <v>1.0000000000000002</v>
      </c>
      <c r="F96" s="72">
        <f>(C96-B96)/B96</f>
        <v>7.1419929270629054E-2</v>
      </c>
      <c r="G96" s="2"/>
      <c r="H96" s="23">
        <v>37013.895999999993</v>
      </c>
      <c r="I96" s="193">
        <v>40864.014999999992</v>
      </c>
      <c r="J96" s="353">
        <f t="shared" si="50"/>
        <v>1</v>
      </c>
      <c r="K96" s="342">
        <f t="shared" si="51"/>
        <v>1</v>
      </c>
      <c r="L96" s="72">
        <f>(I96-H96)/H96</f>
        <v>0.10401820440625865</v>
      </c>
      <c r="M96" s="2"/>
      <c r="N96" s="44">
        <f t="shared" si="72"/>
        <v>1.1916761825457038</v>
      </c>
      <c r="O96" s="198">
        <f t="shared" si="73"/>
        <v>1.2279332905291687</v>
      </c>
      <c r="P96" s="72">
        <f>(O96-N96)/N96</f>
        <v>3.0425302204170106E-2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3:L56 J62:L62 J57:K61 D46:E51 D39:F45 D53:F57 F46:F49 P39:P49 J68:L78 D76:F78 N68:P78 F28 P28 D89:E90 D84:E88 J89:K90 J84:K86 D83:E83 D82:E82 J83:K83 J82:K82 F30 D59:F59 D58:E58 L61 N59:O59 P59 D80:F81 D79:E79 D93:E93 D91:E91 J81:L81 J79:K79 J87:K88 J95:L96 J91:K91 N95:P96 D92:E92 J92:K94 J80:K80 P53:P57 N53:O57 J51:K51 J50:K50 D95:F96 D94:E94 D61:F62 D60:E60 N61:O62 P61:P62 F32:F33 J52:K52 O52 D52:E5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6" t="s">
        <v>100</v>
      </c>
    </row>
    <row r="2" spans="1:18" ht="15.75" thickBot="1" x14ac:dyDescent="0.3"/>
    <row r="3" spans="1:18" x14ac:dyDescent="0.25">
      <c r="A3" s="440" t="s">
        <v>16</v>
      </c>
      <c r="B3" s="459"/>
      <c r="C3" s="459"/>
      <c r="D3" s="462" t="s">
        <v>1</v>
      </c>
      <c r="E3" s="458"/>
      <c r="F3" s="462" t="s">
        <v>116</v>
      </c>
      <c r="G3" s="458"/>
      <c r="H3" s="176" t="s">
        <v>0</v>
      </c>
      <c r="J3" s="464" t="s">
        <v>19</v>
      </c>
      <c r="K3" s="458"/>
      <c r="L3" s="456" t="s">
        <v>116</v>
      </c>
      <c r="M3" s="457"/>
      <c r="N3" s="176" t="s">
        <v>0</v>
      </c>
      <c r="P3" s="470" t="s">
        <v>22</v>
      </c>
      <c r="Q3" s="458"/>
      <c r="R3" s="176" t="s">
        <v>0</v>
      </c>
    </row>
    <row r="4" spans="1:18" x14ac:dyDescent="0.25">
      <c r="A4" s="460"/>
      <c r="B4" s="461"/>
      <c r="C4" s="461"/>
      <c r="D4" s="465" t="s">
        <v>157</v>
      </c>
      <c r="E4" s="467"/>
      <c r="F4" s="465" t="str">
        <f>D4</f>
        <v>jan-junho</v>
      </c>
      <c r="G4" s="467"/>
      <c r="H4" s="177" t="s">
        <v>124</v>
      </c>
      <c r="J4" s="468" t="str">
        <f>D4</f>
        <v>jan-junho</v>
      </c>
      <c r="K4" s="467"/>
      <c r="L4" s="469" t="str">
        <f>D4</f>
        <v>jan-junho</v>
      </c>
      <c r="M4" s="455"/>
      <c r="N4" s="177" t="str">
        <f>H4</f>
        <v>2021/2020</v>
      </c>
      <c r="P4" s="468" t="str">
        <f>D4</f>
        <v>jan-junho</v>
      </c>
      <c r="Q4" s="466"/>
      <c r="R4" s="177" t="str">
        <f>N4</f>
        <v>2021/2020</v>
      </c>
    </row>
    <row r="5" spans="1:18" ht="19.5" customHeight="1" thickBot="1" x14ac:dyDescent="0.3">
      <c r="A5" s="441"/>
      <c r="B5" s="472"/>
      <c r="C5" s="472"/>
      <c r="D5" s="120">
        <v>2020</v>
      </c>
      <c r="E5" s="209">
        <v>2021</v>
      </c>
      <c r="F5" s="120">
        <f>D5</f>
        <v>2020</v>
      </c>
      <c r="G5" s="180">
        <f>E5</f>
        <v>2021</v>
      </c>
      <c r="H5" s="221" t="s">
        <v>1</v>
      </c>
      <c r="J5" s="31">
        <f>D5</f>
        <v>2020</v>
      </c>
      <c r="K5" s="180">
        <f>E5</f>
        <v>2021</v>
      </c>
      <c r="L5" s="208">
        <f>F5</f>
        <v>2020</v>
      </c>
      <c r="M5" s="192">
        <f>G5</f>
        <v>2021</v>
      </c>
      <c r="N5" s="357">
        <v>1000</v>
      </c>
      <c r="P5" s="31">
        <f>D5</f>
        <v>2020</v>
      </c>
      <c r="Q5" s="180">
        <f>E5</f>
        <v>2021</v>
      </c>
      <c r="R5" s="221"/>
    </row>
    <row r="6" spans="1:18" ht="24" customHeight="1" x14ac:dyDescent="0.25">
      <c r="A6" s="210" t="s">
        <v>20</v>
      </c>
      <c r="B6" s="12"/>
      <c r="C6" s="12"/>
      <c r="D6" s="212">
        <v>4200.57</v>
      </c>
      <c r="E6" s="213">
        <v>5201.4000000000015</v>
      </c>
      <c r="F6" s="346">
        <f>D6/D8</f>
        <v>0.50374700940799755</v>
      </c>
      <c r="G6" s="354">
        <f>E6/E8</f>
        <v>0.48669800657239753</v>
      </c>
      <c r="H6" s="219">
        <f>(E6-D6)/D6</f>
        <v>0.23826052178632942</v>
      </c>
      <c r="I6" s="2"/>
      <c r="J6" s="217">
        <v>1787.120000000001</v>
      </c>
      <c r="K6" s="213">
        <v>2620.8159999999998</v>
      </c>
      <c r="L6" s="345">
        <f>J6/J8</f>
        <v>0.45279779590705388</v>
      </c>
      <c r="M6" s="344">
        <f>K6/K8</f>
        <v>0.51965333655338808</v>
      </c>
      <c r="N6" s="219">
        <f>(K6-J6)/J6</f>
        <v>0.4665025292090057</v>
      </c>
      <c r="P6" s="40">
        <f t="shared" ref="P6:Q8" si="0">(J6/D6)*10</f>
        <v>4.2544702266597181</v>
      </c>
      <c r="Q6" s="201">
        <f t="shared" si="0"/>
        <v>5.0386742030991636</v>
      </c>
      <c r="R6" s="219">
        <f>(Q6-P6)/P6</f>
        <v>0.18432470664041806</v>
      </c>
    </row>
    <row r="7" spans="1:18" ht="24" customHeight="1" thickBot="1" x14ac:dyDescent="0.3">
      <c r="A7" s="210" t="s">
        <v>21</v>
      </c>
      <c r="B7" s="12"/>
      <c r="C7" s="12"/>
      <c r="D7" s="214">
        <v>4138.0800000000017</v>
      </c>
      <c r="E7" s="215">
        <v>5485.7199999999993</v>
      </c>
      <c r="F7" s="346">
        <f>D7/D8</f>
        <v>0.49625299059200245</v>
      </c>
      <c r="G7" s="312">
        <f>E7/E8</f>
        <v>0.51330199342760252</v>
      </c>
      <c r="H7" s="70">
        <f t="shared" ref="H7:H8" si="1">(E7-D7)/D7</f>
        <v>0.32566794262073162</v>
      </c>
      <c r="J7" s="217">
        <v>2159.7190000000001</v>
      </c>
      <c r="K7" s="215">
        <v>2422.5769999999966</v>
      </c>
      <c r="L7" s="345">
        <f>J7/J8</f>
        <v>0.54720220409294618</v>
      </c>
      <c r="M7" s="295">
        <f>K7/K8</f>
        <v>0.48034666344661192</v>
      </c>
      <c r="N7" s="124">
        <f t="shared" ref="N7:N8" si="2">(K7-J7)/J7</f>
        <v>0.12170935200366183</v>
      </c>
      <c r="P7" s="40">
        <f t="shared" si="0"/>
        <v>5.2191330278776613</v>
      </c>
      <c r="Q7" s="201">
        <f t="shared" si="0"/>
        <v>4.4161513894256306</v>
      </c>
      <c r="R7" s="124">
        <f t="shared" ref="R7:R8" si="3">(Q7-P7)/P7</f>
        <v>-0.15385345308559031</v>
      </c>
    </row>
    <row r="8" spans="1:18" ht="26.25" customHeight="1" thickBot="1" x14ac:dyDescent="0.3">
      <c r="A8" s="18" t="s">
        <v>12</v>
      </c>
      <c r="B8" s="211"/>
      <c r="C8" s="211"/>
      <c r="D8" s="216">
        <v>8338.6500000000015</v>
      </c>
      <c r="E8" s="193">
        <v>10687.12</v>
      </c>
      <c r="F8" s="355">
        <f>SUM(F6:F7)</f>
        <v>1</v>
      </c>
      <c r="G8" s="356">
        <f>SUM(G6:G7)</f>
        <v>1</v>
      </c>
      <c r="H8" s="218">
        <f t="shared" si="1"/>
        <v>0.28163671577533522</v>
      </c>
      <c r="I8" s="2"/>
      <c r="J8" s="23">
        <v>3946.8390000000009</v>
      </c>
      <c r="K8" s="193">
        <v>5043.3929999999964</v>
      </c>
      <c r="L8" s="341">
        <f>SUM(L6:L7)</f>
        <v>1</v>
      </c>
      <c r="M8" s="342">
        <f>SUM(M6:M7)</f>
        <v>1</v>
      </c>
      <c r="N8" s="218">
        <f t="shared" si="2"/>
        <v>0.27783094268603187</v>
      </c>
      <c r="O8" s="2"/>
      <c r="P8" s="35">
        <f t="shared" si="0"/>
        <v>4.7331870266769807</v>
      </c>
      <c r="Q8" s="194">
        <f t="shared" si="0"/>
        <v>4.7191320018863792</v>
      </c>
      <c r="R8" s="218">
        <f t="shared" si="3"/>
        <v>-2.9694632203175549E-3</v>
      </c>
    </row>
  </sheetData>
  <mergeCells count="11">
    <mergeCell ref="A3:C5"/>
    <mergeCell ref="D3:E3"/>
    <mergeCell ref="F3:G3"/>
    <mergeCell ref="J3:K3"/>
    <mergeCell ref="L3:M3"/>
    <mergeCell ref="P3:Q3"/>
    <mergeCell ref="D4:E4"/>
    <mergeCell ref="F4:G4"/>
    <mergeCell ref="J4:K4"/>
    <mergeCell ref="L4:M4"/>
    <mergeCell ref="P4:Q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workbookViewId="0">
      <selection activeCell="L79" sqref="L79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103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13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157</v>
      </c>
      <c r="C5" s="467"/>
      <c r="D5" s="465" t="str">
        <f>B5</f>
        <v>jan-junho</v>
      </c>
      <c r="E5" s="467"/>
      <c r="F5" s="177" t="s">
        <v>124</v>
      </c>
      <c r="H5" s="468" t="str">
        <f>B5</f>
        <v>jan-junho</v>
      </c>
      <c r="I5" s="467"/>
      <c r="J5" s="465" t="str">
        <f>B5</f>
        <v>jan-junho</v>
      </c>
      <c r="K5" s="466"/>
      <c r="L5" s="177" t="str">
        <f>F5</f>
        <v>2021/2020</v>
      </c>
      <c r="N5" s="468" t="str">
        <f>B5</f>
        <v>jan-junho</v>
      </c>
      <c r="O5" s="466"/>
      <c r="P5" s="177" t="str">
        <f>L5</f>
        <v>2021/2020</v>
      </c>
    </row>
    <row r="6" spans="1:16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176</v>
      </c>
      <c r="B7" s="46">
        <v>1241.29</v>
      </c>
      <c r="C7" s="195">
        <v>1631.4</v>
      </c>
      <c r="D7" s="345">
        <f>B7/$B$33</f>
        <v>0.14885982743009954</v>
      </c>
      <c r="E7" s="344">
        <f>C7/$C$33</f>
        <v>0.15265104162767887</v>
      </c>
      <c r="F7" s="67">
        <f>(C7-B7)/B7</f>
        <v>0.31427788832585468</v>
      </c>
      <c r="H7" s="46">
        <v>605.18400000000008</v>
      </c>
      <c r="I7" s="195">
        <v>1242.5240000000001</v>
      </c>
      <c r="J7" s="345">
        <f>H7/$H$33</f>
        <v>0.15333384513530957</v>
      </c>
      <c r="K7" s="344">
        <f>I7/$I$33</f>
        <v>0.2463666821126175</v>
      </c>
      <c r="L7" s="67">
        <f>(I7-H7)/H7</f>
        <v>1.0531342533840946</v>
      </c>
      <c r="N7" s="40">
        <f t="shared" ref="N7:N33" si="0">(H7/B7)*10</f>
        <v>4.8754440944501294</v>
      </c>
      <c r="O7" s="200">
        <f t="shared" ref="O7:O33" si="1">(I7/C7)*10</f>
        <v>7.6163050140983213</v>
      </c>
      <c r="P7" s="76">
        <f>(O7-N7)/N7</f>
        <v>0.56217666874043326</v>
      </c>
    </row>
    <row r="8" spans="1:16" ht="20.100000000000001" customHeight="1" x14ac:dyDescent="0.25">
      <c r="A8" s="14" t="s">
        <v>165</v>
      </c>
      <c r="B8" s="25">
        <v>603.15</v>
      </c>
      <c r="C8" s="188">
        <v>954.75999999999988</v>
      </c>
      <c r="D8" s="345">
        <f t="shared" ref="D8:D32" si="2">B8/$B$33</f>
        <v>7.2331852278246442E-2</v>
      </c>
      <c r="E8" s="295">
        <f t="shared" ref="E8:E32" si="3">C8/$C$33</f>
        <v>8.9337445448352731E-2</v>
      </c>
      <c r="F8" s="67">
        <f t="shared" ref="F8:F33" si="4">(C8-B8)/B8</f>
        <v>0.58295614689546538</v>
      </c>
      <c r="H8" s="25">
        <v>324.40700000000004</v>
      </c>
      <c r="I8" s="188">
        <v>540.26099999999997</v>
      </c>
      <c r="J8" s="345">
        <f t="shared" ref="J8:J32" si="5">H8/$H$33</f>
        <v>8.219413054345516E-2</v>
      </c>
      <c r="K8" s="295">
        <f t="shared" ref="K8:K32" si="6">I8/$I$33</f>
        <v>0.10712252644202029</v>
      </c>
      <c r="L8" s="67">
        <f t="shared" ref="L8:L31" si="7">(I8-H8)/H8</f>
        <v>0.6653802168263937</v>
      </c>
      <c r="N8" s="40">
        <f t="shared" si="0"/>
        <v>5.3785459670065494</v>
      </c>
      <c r="O8" s="201">
        <f t="shared" si="1"/>
        <v>5.6586053039507309</v>
      </c>
      <c r="P8" s="67">
        <f t="shared" ref="P8:P64" si="8">(O8-N8)/N8</f>
        <v>5.2069711528383501E-2</v>
      </c>
    </row>
    <row r="9" spans="1:16" ht="20.100000000000001" customHeight="1" x14ac:dyDescent="0.25">
      <c r="A9" s="14" t="s">
        <v>167</v>
      </c>
      <c r="B9" s="25">
        <v>232.90999999999997</v>
      </c>
      <c r="C9" s="188">
        <v>501.46999999999986</v>
      </c>
      <c r="D9" s="345">
        <f t="shared" si="2"/>
        <v>2.7931379779700536E-2</v>
      </c>
      <c r="E9" s="295">
        <f t="shared" si="3"/>
        <v>4.6922837958215093E-2</v>
      </c>
      <c r="F9" s="67">
        <f t="shared" si="4"/>
        <v>1.1530634150530243</v>
      </c>
      <c r="H9" s="25">
        <v>248.06199999999998</v>
      </c>
      <c r="I9" s="188">
        <v>386.46999999999997</v>
      </c>
      <c r="J9" s="345">
        <f t="shared" si="5"/>
        <v>6.2850802883015991E-2</v>
      </c>
      <c r="K9" s="295">
        <f t="shared" si="6"/>
        <v>7.6628967839706338E-2</v>
      </c>
      <c r="L9" s="67">
        <f t="shared" si="7"/>
        <v>0.55795728487233032</v>
      </c>
      <c r="N9" s="40">
        <f t="shared" ref="N9:N15" si="9">(H9/B9)*10</f>
        <v>10.650551715254821</v>
      </c>
      <c r="O9" s="201">
        <f t="shared" ref="O9:O15" si="10">(I9/C9)*10</f>
        <v>7.7067421779966914</v>
      </c>
      <c r="P9" s="67">
        <f t="shared" ref="P9:P15" si="11">(O9-N9)/N9</f>
        <v>-0.27639972237698268</v>
      </c>
    </row>
    <row r="10" spans="1:16" ht="20.100000000000001" customHeight="1" x14ac:dyDescent="0.25">
      <c r="A10" s="14" t="s">
        <v>164</v>
      </c>
      <c r="B10" s="25">
        <v>1373.7500000000002</v>
      </c>
      <c r="C10" s="188">
        <v>572.2600000000001</v>
      </c>
      <c r="D10" s="345">
        <f t="shared" si="2"/>
        <v>0.16474489275842008</v>
      </c>
      <c r="E10" s="295">
        <f t="shared" si="3"/>
        <v>5.3546699204275787E-2</v>
      </c>
      <c r="F10" s="67">
        <f t="shared" si="4"/>
        <v>-0.58343221110100085</v>
      </c>
      <c r="H10" s="25">
        <v>438.18899999999996</v>
      </c>
      <c r="I10" s="188">
        <v>384.41900000000004</v>
      </c>
      <c r="J10" s="345">
        <f t="shared" si="5"/>
        <v>0.11102277037396253</v>
      </c>
      <c r="K10" s="295">
        <f t="shared" si="6"/>
        <v>7.6222297171765138E-2</v>
      </c>
      <c r="L10" s="67">
        <f t="shared" si="7"/>
        <v>-0.12270960704171015</v>
      </c>
      <c r="N10" s="40">
        <f t="shared" si="9"/>
        <v>3.1897288444040028</v>
      </c>
      <c r="O10" s="201">
        <f t="shared" si="10"/>
        <v>6.7175584524516818</v>
      </c>
      <c r="P10" s="67">
        <f t="shared" si="11"/>
        <v>1.1059967101080812</v>
      </c>
    </row>
    <row r="11" spans="1:16" ht="20.100000000000001" customHeight="1" x14ac:dyDescent="0.25">
      <c r="A11" s="14" t="s">
        <v>173</v>
      </c>
      <c r="B11" s="25">
        <v>175.90000000000006</v>
      </c>
      <c r="C11" s="188">
        <v>1806.58</v>
      </c>
      <c r="D11" s="345">
        <f t="shared" si="2"/>
        <v>2.1094541682406622E-2</v>
      </c>
      <c r="E11" s="295">
        <f t="shared" si="3"/>
        <v>0.16904273555457403</v>
      </c>
      <c r="F11" s="67">
        <f t="shared" si="4"/>
        <v>9.2704945992040884</v>
      </c>
      <c r="H11" s="25">
        <v>72.847999999999999</v>
      </c>
      <c r="I11" s="188">
        <v>292.86699999999996</v>
      </c>
      <c r="J11" s="345">
        <f t="shared" si="5"/>
        <v>1.8457302160032368E-2</v>
      </c>
      <c r="K11" s="295">
        <f t="shared" si="6"/>
        <v>5.8069438570422731E-2</v>
      </c>
      <c r="L11" s="67">
        <f t="shared" si="7"/>
        <v>3.0202476389193933</v>
      </c>
      <c r="N11" s="40">
        <f t="shared" si="9"/>
        <v>4.1414440022740182</v>
      </c>
      <c r="O11" s="201">
        <f t="shared" si="10"/>
        <v>1.6211128209102279</v>
      </c>
      <c r="P11" s="67">
        <f t="shared" si="11"/>
        <v>-0.60856338513327868</v>
      </c>
    </row>
    <row r="12" spans="1:16" ht="20.100000000000001" customHeight="1" x14ac:dyDescent="0.25">
      <c r="A12" s="14" t="s">
        <v>171</v>
      </c>
      <c r="B12" s="25">
        <v>33.159999999999997</v>
      </c>
      <c r="C12" s="188">
        <v>198.55</v>
      </c>
      <c r="D12" s="345">
        <f t="shared" si="2"/>
        <v>3.9766628890767668E-3</v>
      </c>
      <c r="E12" s="295">
        <f t="shared" si="3"/>
        <v>1.8578438344474462E-2</v>
      </c>
      <c r="F12" s="67">
        <f t="shared" si="4"/>
        <v>4.987635705669482</v>
      </c>
      <c r="H12" s="25">
        <v>77.490999999999985</v>
      </c>
      <c r="I12" s="188">
        <v>274.18800000000005</v>
      </c>
      <c r="J12" s="345">
        <f t="shared" si="5"/>
        <v>1.9633686603380572E-2</v>
      </c>
      <c r="K12" s="295">
        <f t="shared" si="6"/>
        <v>5.4365781131868983E-2</v>
      </c>
      <c r="L12" s="67">
        <f t="shared" si="7"/>
        <v>2.5383205791640333</v>
      </c>
      <c r="N12" s="40">
        <f t="shared" si="9"/>
        <v>23.368817852834738</v>
      </c>
      <c r="O12" s="201">
        <f t="shared" si="10"/>
        <v>13.809519012843115</v>
      </c>
      <c r="P12" s="67">
        <f t="shared" si="11"/>
        <v>-0.40906214855160244</v>
      </c>
    </row>
    <row r="13" spans="1:16" ht="20.100000000000001" customHeight="1" x14ac:dyDescent="0.25">
      <c r="A13" s="14" t="s">
        <v>182</v>
      </c>
      <c r="B13" s="25">
        <v>165.07000000000002</v>
      </c>
      <c r="C13" s="188">
        <v>561.6</v>
      </c>
      <c r="D13" s="345">
        <f t="shared" si="2"/>
        <v>1.9795770298549519E-2</v>
      </c>
      <c r="E13" s="295">
        <f t="shared" si="3"/>
        <v>5.254923683836242E-2</v>
      </c>
      <c r="F13" s="67">
        <f t="shared" si="4"/>
        <v>2.4021930090264729</v>
      </c>
      <c r="H13" s="25">
        <v>50.242000000000004</v>
      </c>
      <c r="I13" s="188">
        <v>161.80199999999999</v>
      </c>
      <c r="J13" s="345">
        <f t="shared" si="5"/>
        <v>1.2729680638100515E-2</v>
      </c>
      <c r="K13" s="295">
        <f t="shared" si="6"/>
        <v>3.2081973385774225E-2</v>
      </c>
      <c r="L13" s="67">
        <f t="shared" si="7"/>
        <v>2.2204530074439708</v>
      </c>
      <c r="N13" s="40">
        <f t="shared" si="9"/>
        <v>3.0436784394499301</v>
      </c>
      <c r="O13" s="201">
        <f t="shared" si="10"/>
        <v>2.8810897435897429</v>
      </c>
      <c r="P13" s="67">
        <f t="shared" si="11"/>
        <v>-5.3418486576253144E-2</v>
      </c>
    </row>
    <row r="14" spans="1:16" ht="20.100000000000001" customHeight="1" x14ac:dyDescent="0.25">
      <c r="A14" s="14" t="s">
        <v>175</v>
      </c>
      <c r="B14" s="25">
        <v>888.21</v>
      </c>
      <c r="C14" s="188">
        <v>444.0200000000001</v>
      </c>
      <c r="D14" s="345">
        <f t="shared" si="2"/>
        <v>0.10651724199960422</v>
      </c>
      <c r="E14" s="295">
        <f t="shared" si="3"/>
        <v>4.1547208228222374E-2</v>
      </c>
      <c r="F14" s="67">
        <f t="shared" si="4"/>
        <v>-0.50009569808941567</v>
      </c>
      <c r="H14" s="25">
        <v>629.23699999999997</v>
      </c>
      <c r="I14" s="188">
        <v>146.38300000000001</v>
      </c>
      <c r="J14" s="345">
        <f t="shared" si="5"/>
        <v>0.15942808916198506</v>
      </c>
      <c r="K14" s="295">
        <f t="shared" si="6"/>
        <v>2.9024706184903701E-2</v>
      </c>
      <c r="L14" s="67">
        <f t="shared" si="7"/>
        <v>-0.76736428404559798</v>
      </c>
      <c r="N14" s="40">
        <f t="shared" si="9"/>
        <v>7.0843269046734436</v>
      </c>
      <c r="O14" s="201">
        <f t="shared" si="10"/>
        <v>3.29676591144543</v>
      </c>
      <c r="P14" s="67">
        <f t="shared" si="11"/>
        <v>-0.53463949986969206</v>
      </c>
    </row>
    <row r="15" spans="1:16" ht="20.100000000000001" customHeight="1" x14ac:dyDescent="0.25">
      <c r="A15" s="14" t="s">
        <v>166</v>
      </c>
      <c r="B15" s="25">
        <v>311.1400000000001</v>
      </c>
      <c r="C15" s="188">
        <v>330.98</v>
      </c>
      <c r="D15" s="345">
        <f t="shared" si="2"/>
        <v>3.7312994309630455E-2</v>
      </c>
      <c r="E15" s="295">
        <f t="shared" si="3"/>
        <v>3.0969990044090446E-2</v>
      </c>
      <c r="F15" s="67">
        <f t="shared" si="4"/>
        <v>6.3765507488590056E-2</v>
      </c>
      <c r="H15" s="25">
        <v>138.95099999999999</v>
      </c>
      <c r="I15" s="188">
        <v>144.58499999999998</v>
      </c>
      <c r="J15" s="345">
        <f t="shared" si="5"/>
        <v>3.5205641780675617E-2</v>
      </c>
      <c r="K15" s="295">
        <f t="shared" si="6"/>
        <v>2.8668200158107848E-2</v>
      </c>
      <c r="L15" s="67">
        <f t="shared" si="7"/>
        <v>4.0546667530280363E-2</v>
      </c>
      <c r="N15" s="40">
        <f t="shared" si="9"/>
        <v>4.4658674551648758</v>
      </c>
      <c r="O15" s="201">
        <f t="shared" si="10"/>
        <v>4.3683908393256381</v>
      </c>
      <c r="P15" s="67">
        <f t="shared" si="11"/>
        <v>-2.1827028414491755E-2</v>
      </c>
    </row>
    <row r="16" spans="1:16" ht="20.100000000000001" customHeight="1" x14ac:dyDescent="0.25">
      <c r="A16" s="14" t="s">
        <v>172</v>
      </c>
      <c r="B16" s="25">
        <v>214.42000000000002</v>
      </c>
      <c r="C16" s="188">
        <v>230</v>
      </c>
      <c r="D16" s="345">
        <f t="shared" si="2"/>
        <v>2.5713994471527158E-2</v>
      </c>
      <c r="E16" s="295">
        <f t="shared" si="3"/>
        <v>2.1521233035654123E-2</v>
      </c>
      <c r="F16" s="67">
        <f t="shared" si="4"/>
        <v>7.2661132357056166E-2</v>
      </c>
      <c r="H16" s="25">
        <v>111.29000000000003</v>
      </c>
      <c r="I16" s="188">
        <v>143.18899999999999</v>
      </c>
      <c r="J16" s="345">
        <f t="shared" si="5"/>
        <v>2.819724848163303E-2</v>
      </c>
      <c r="K16" s="295">
        <f t="shared" si="6"/>
        <v>2.8391402375345331E-2</v>
      </c>
      <c r="L16" s="67">
        <f t="shared" si="7"/>
        <v>0.28662952646239509</v>
      </c>
      <c r="N16" s="40">
        <f t="shared" ref="N16:N19" si="12">(H16/B16)*10</f>
        <v>5.1902807573920349</v>
      </c>
      <c r="O16" s="201">
        <f t="shared" ref="O16:O19" si="13">(I16/C16)*10</f>
        <v>6.2256086956521735</v>
      </c>
      <c r="P16" s="67">
        <f t="shared" ref="P16:P19" si="14">(O16-N16)/N16</f>
        <v>0.19947436114811654</v>
      </c>
    </row>
    <row r="17" spans="1:16" ht="20.100000000000001" customHeight="1" x14ac:dyDescent="0.25">
      <c r="A17" s="14" t="s">
        <v>178</v>
      </c>
      <c r="B17" s="25">
        <v>256.52</v>
      </c>
      <c r="C17" s="188">
        <v>192.11</v>
      </c>
      <c r="D17" s="345">
        <f t="shared" si="2"/>
        <v>3.0762773350602301E-2</v>
      </c>
      <c r="E17" s="295">
        <f t="shared" si="3"/>
        <v>1.7975843819476148E-2</v>
      </c>
      <c r="F17" s="67">
        <f t="shared" si="4"/>
        <v>-0.25109153282395125</v>
      </c>
      <c r="H17" s="25">
        <v>157.691</v>
      </c>
      <c r="I17" s="188">
        <v>138.535</v>
      </c>
      <c r="J17" s="345">
        <f t="shared" si="5"/>
        <v>3.9953745262981337E-2</v>
      </c>
      <c r="K17" s="295">
        <f t="shared" si="6"/>
        <v>2.7468610913327599E-2</v>
      </c>
      <c r="L17" s="67">
        <f t="shared" si="7"/>
        <v>-0.12147808054993631</v>
      </c>
      <c r="N17" s="40">
        <f t="shared" si="12"/>
        <v>6.1473179479182916</v>
      </c>
      <c r="O17" s="201">
        <f t="shared" si="13"/>
        <v>7.2112331476758094</v>
      </c>
      <c r="P17" s="67">
        <f t="shared" si="14"/>
        <v>0.17306981821524275</v>
      </c>
    </row>
    <row r="18" spans="1:16" ht="20.100000000000001" customHeight="1" x14ac:dyDescent="0.25">
      <c r="A18" s="14" t="s">
        <v>169</v>
      </c>
      <c r="B18" s="25">
        <v>142.13</v>
      </c>
      <c r="C18" s="188">
        <v>228.66000000000003</v>
      </c>
      <c r="D18" s="345">
        <f t="shared" si="2"/>
        <v>1.7044725465153225E-2</v>
      </c>
      <c r="E18" s="295">
        <f t="shared" si="3"/>
        <v>2.1395848460576836E-2</v>
      </c>
      <c r="F18" s="67">
        <f t="shared" si="4"/>
        <v>0.60880883698022958</v>
      </c>
      <c r="H18" s="25">
        <v>61.225000000000001</v>
      </c>
      <c r="I18" s="188">
        <v>101.655</v>
      </c>
      <c r="J18" s="345">
        <f t="shared" si="5"/>
        <v>1.5512413858280005E-2</v>
      </c>
      <c r="K18" s="295">
        <f t="shared" si="6"/>
        <v>2.0156073500518405E-2</v>
      </c>
      <c r="L18" s="67">
        <f t="shared" si="7"/>
        <v>0.66035116374030212</v>
      </c>
      <c r="N18" s="40">
        <f t="shared" si="12"/>
        <v>4.3076760712024207</v>
      </c>
      <c r="O18" s="201">
        <f t="shared" si="13"/>
        <v>4.4456835476252952</v>
      </c>
      <c r="P18" s="67">
        <f t="shared" si="14"/>
        <v>3.2037570639417146E-2</v>
      </c>
    </row>
    <row r="19" spans="1:16" ht="20.100000000000001" customHeight="1" x14ac:dyDescent="0.25">
      <c r="A19" s="14" t="s">
        <v>179</v>
      </c>
      <c r="B19" s="25">
        <v>132.52000000000004</v>
      </c>
      <c r="C19" s="188">
        <v>109.49000000000001</v>
      </c>
      <c r="D19" s="345">
        <f t="shared" si="2"/>
        <v>1.5892260737649377E-2</v>
      </c>
      <c r="E19" s="295">
        <f t="shared" si="3"/>
        <v>1.0245042630755524E-2</v>
      </c>
      <c r="F19" s="67">
        <f t="shared" si="4"/>
        <v>-0.17378508904316348</v>
      </c>
      <c r="H19" s="25">
        <v>81.042000000000016</v>
      </c>
      <c r="I19" s="188">
        <v>90.615000000000009</v>
      </c>
      <c r="J19" s="345">
        <f t="shared" si="5"/>
        <v>2.0533393938795073E-2</v>
      </c>
      <c r="K19" s="295">
        <f t="shared" si="6"/>
        <v>1.7967070977811965E-2</v>
      </c>
      <c r="L19" s="67">
        <f t="shared" si="7"/>
        <v>0.11812393573702513</v>
      </c>
      <c r="N19" s="40">
        <f t="shared" si="12"/>
        <v>6.1154542710534256</v>
      </c>
      <c r="O19" s="201">
        <f t="shared" si="13"/>
        <v>8.2760982738149593</v>
      </c>
      <c r="P19" s="67">
        <f t="shared" si="14"/>
        <v>0.35330883152681136</v>
      </c>
    </row>
    <row r="20" spans="1:16" ht="20.100000000000001" customHeight="1" x14ac:dyDescent="0.25">
      <c r="A20" s="14" t="s">
        <v>185</v>
      </c>
      <c r="B20" s="25">
        <v>2.0500000000000003</v>
      </c>
      <c r="C20" s="188">
        <v>203.52</v>
      </c>
      <c r="D20" s="345">
        <f t="shared" si="2"/>
        <v>2.4584315206897995E-4</v>
      </c>
      <c r="E20" s="295">
        <f t="shared" si="3"/>
        <v>1.9043484119201426E-2</v>
      </c>
      <c r="F20" s="67">
        <f t="shared" si="4"/>
        <v>98.278048780487794</v>
      </c>
      <c r="H20" s="25">
        <v>1.0740000000000001</v>
      </c>
      <c r="I20" s="188">
        <v>85.112000000000009</v>
      </c>
      <c r="J20" s="345">
        <f t="shared" si="5"/>
        <v>2.7211649626447898E-4</v>
      </c>
      <c r="K20" s="295">
        <f t="shared" si="6"/>
        <v>1.6875940463096973E-2</v>
      </c>
      <c r="L20" s="67">
        <f t="shared" si="7"/>
        <v>78.247672253258855</v>
      </c>
      <c r="N20" s="40">
        <f t="shared" ref="N20:N31" si="15">(H20/B20)*10</f>
        <v>5.2390243902439018</v>
      </c>
      <c r="O20" s="201">
        <f t="shared" ref="O20:O31" si="16">(I20/C20)*10</f>
        <v>4.1819968553459121</v>
      </c>
      <c r="P20" s="67">
        <f t="shared" ref="P20:P31" si="17">(O20-N20)/N20</f>
        <v>-0.20176037677289377</v>
      </c>
    </row>
    <row r="21" spans="1:16" ht="20.100000000000001" customHeight="1" x14ac:dyDescent="0.25">
      <c r="A21" s="14" t="s">
        <v>186</v>
      </c>
      <c r="B21" s="25">
        <v>119.64999999999999</v>
      </c>
      <c r="C21" s="188">
        <v>426.08000000000004</v>
      </c>
      <c r="D21" s="345">
        <f t="shared" si="2"/>
        <v>1.4348845436611435E-2</v>
      </c>
      <c r="E21" s="295">
        <f t="shared" si="3"/>
        <v>3.9868552051441346E-2</v>
      </c>
      <c r="F21" s="67">
        <f t="shared" si="4"/>
        <v>2.5610530714584212</v>
      </c>
      <c r="H21" s="25">
        <v>37.973999999999997</v>
      </c>
      <c r="I21" s="188">
        <v>80.352000000000004</v>
      </c>
      <c r="J21" s="345">
        <f t="shared" si="5"/>
        <v>9.621370418200487E-3</v>
      </c>
      <c r="K21" s="295">
        <f t="shared" si="6"/>
        <v>1.593213140439383E-2</v>
      </c>
      <c r="L21" s="67">
        <f t="shared" si="7"/>
        <v>1.115974087533576</v>
      </c>
      <c r="N21" s="40">
        <f t="shared" si="15"/>
        <v>3.1737567906393647</v>
      </c>
      <c r="O21" s="201">
        <f t="shared" si="16"/>
        <v>1.8858430341719865</v>
      </c>
      <c r="P21" s="67">
        <f t="shared" si="17"/>
        <v>-0.40580102428325115</v>
      </c>
    </row>
    <row r="22" spans="1:16" ht="20.100000000000001" customHeight="1" x14ac:dyDescent="0.25">
      <c r="A22" s="14" t="s">
        <v>184</v>
      </c>
      <c r="B22" s="25">
        <v>246.2</v>
      </c>
      <c r="C22" s="188">
        <v>203.44</v>
      </c>
      <c r="D22" s="345">
        <f t="shared" si="2"/>
        <v>2.9525162946040413E-2</v>
      </c>
      <c r="E22" s="295">
        <f t="shared" si="3"/>
        <v>1.9035998472928153E-2</v>
      </c>
      <c r="F22" s="67">
        <f t="shared" si="4"/>
        <v>-0.17367993501218518</v>
      </c>
      <c r="H22" s="25">
        <v>84.703999999999994</v>
      </c>
      <c r="I22" s="188">
        <v>74.461999999999989</v>
      </c>
      <c r="J22" s="345">
        <f t="shared" si="5"/>
        <v>2.1461225046169857E-2</v>
      </c>
      <c r="K22" s="295">
        <f t="shared" si="6"/>
        <v>1.47642668338557E-2</v>
      </c>
      <c r="L22" s="67">
        <f t="shared" si="7"/>
        <v>-0.12091518700415571</v>
      </c>
      <c r="N22" s="40">
        <f t="shared" si="15"/>
        <v>3.4404549147034929</v>
      </c>
      <c r="O22" s="201">
        <f t="shared" si="16"/>
        <v>3.6601454974439633</v>
      </c>
      <c r="P22" s="67">
        <f t="shared" si="17"/>
        <v>6.3855097127294855E-2</v>
      </c>
    </row>
    <row r="23" spans="1:16" ht="20.100000000000001" customHeight="1" x14ac:dyDescent="0.25">
      <c r="A23" s="14" t="s">
        <v>170</v>
      </c>
      <c r="B23" s="25">
        <v>202.93</v>
      </c>
      <c r="C23" s="188">
        <v>109.53999999999998</v>
      </c>
      <c r="D23" s="345">
        <f t="shared" si="2"/>
        <v>2.4336073585052728E-2</v>
      </c>
      <c r="E23" s="295">
        <f t="shared" si="3"/>
        <v>1.0249721159676314E-2</v>
      </c>
      <c r="F23" s="67">
        <f t="shared" si="4"/>
        <v>-0.46020795348149623</v>
      </c>
      <c r="H23" s="25">
        <v>91.471000000000004</v>
      </c>
      <c r="I23" s="188">
        <v>69.157999999999987</v>
      </c>
      <c r="J23" s="345">
        <f t="shared" si="5"/>
        <v>2.3175761666488041E-2</v>
      </c>
      <c r="K23" s="295">
        <f t="shared" si="6"/>
        <v>1.3712593882729345E-2</v>
      </c>
      <c r="L23" s="67">
        <f t="shared" si="7"/>
        <v>-0.24393523630440267</v>
      </c>
      <c r="N23" s="40">
        <f t="shared" si="15"/>
        <v>4.507514906618046</v>
      </c>
      <c r="O23" s="201">
        <f t="shared" si="16"/>
        <v>6.3134927880226401</v>
      </c>
      <c r="P23" s="67">
        <f t="shared" si="17"/>
        <v>0.40065932533090737</v>
      </c>
    </row>
    <row r="24" spans="1:16" ht="20.100000000000001" customHeight="1" x14ac:dyDescent="0.25">
      <c r="A24" s="14" t="s">
        <v>218</v>
      </c>
      <c r="B24" s="25">
        <v>419.85</v>
      </c>
      <c r="C24" s="188">
        <v>277.35000000000002</v>
      </c>
      <c r="D24" s="345">
        <f t="shared" si="2"/>
        <v>5.034987677861523E-2</v>
      </c>
      <c r="E24" s="295">
        <f t="shared" si="3"/>
        <v>2.59517999236464E-2</v>
      </c>
      <c r="F24" s="67">
        <f t="shared" si="4"/>
        <v>-0.33940693104680242</v>
      </c>
      <c r="H24" s="25">
        <v>89.399000000000001</v>
      </c>
      <c r="I24" s="188">
        <v>62.774000000000008</v>
      </c>
      <c r="J24" s="345">
        <f t="shared" si="5"/>
        <v>2.2650784589895862E-2</v>
      </c>
      <c r="K24" s="295">
        <f t="shared" si="6"/>
        <v>1.2446779380468669E-2</v>
      </c>
      <c r="L24" s="67">
        <f t="shared" si="7"/>
        <v>-0.2978221232899696</v>
      </c>
      <c r="N24" s="40">
        <f t="shared" si="15"/>
        <v>2.1293080862212692</v>
      </c>
      <c r="O24" s="201">
        <f t="shared" si="16"/>
        <v>2.2633495583198124</v>
      </c>
      <c r="P24" s="67">
        <f t="shared" si="17"/>
        <v>6.2950717637303977E-2</v>
      </c>
    </row>
    <row r="25" spans="1:16" ht="20.100000000000001" customHeight="1" x14ac:dyDescent="0.25">
      <c r="A25" s="14" t="s">
        <v>174</v>
      </c>
      <c r="B25" s="25">
        <v>138.79</v>
      </c>
      <c r="C25" s="188">
        <v>293.58999999999997</v>
      </c>
      <c r="D25" s="345">
        <f t="shared" si="2"/>
        <v>1.6644181012514008E-2</v>
      </c>
      <c r="E25" s="295">
        <f t="shared" si="3"/>
        <v>2.7471386117120408E-2</v>
      </c>
      <c r="F25" s="67">
        <f t="shared" si="4"/>
        <v>1.115354132142085</v>
      </c>
      <c r="H25" s="25">
        <v>64.051000000000002</v>
      </c>
      <c r="I25" s="188">
        <v>57.528000000000006</v>
      </c>
      <c r="J25" s="345">
        <f t="shared" si="5"/>
        <v>1.6228429890350227E-2</v>
      </c>
      <c r="K25" s="295">
        <f t="shared" si="6"/>
        <v>1.1406606623755082E-2</v>
      </c>
      <c r="L25" s="67">
        <f t="shared" si="7"/>
        <v>-0.10184072067571148</v>
      </c>
      <c r="N25" s="40">
        <f t="shared" si="15"/>
        <v>4.6149578499891923</v>
      </c>
      <c r="O25" s="201">
        <f t="shared" si="16"/>
        <v>1.9594672843080492</v>
      </c>
      <c r="P25" s="67">
        <f t="shared" si="17"/>
        <v>-0.57540949495072025</v>
      </c>
    </row>
    <row r="26" spans="1:16" ht="20.100000000000001" customHeight="1" x14ac:dyDescent="0.25">
      <c r="A26" s="14" t="s">
        <v>168</v>
      </c>
      <c r="B26" s="25">
        <v>403.87999999999994</v>
      </c>
      <c r="C26" s="188">
        <v>128.77999999999997</v>
      </c>
      <c r="D26" s="345">
        <f t="shared" si="2"/>
        <v>4.8434698662253459E-2</v>
      </c>
      <c r="E26" s="295">
        <f t="shared" si="3"/>
        <v>1.2050019088397989E-2</v>
      </c>
      <c r="F26" s="67">
        <f t="shared" si="4"/>
        <v>-0.68114291373675351</v>
      </c>
      <c r="H26" s="25">
        <v>136.916</v>
      </c>
      <c r="I26" s="188">
        <v>56.855000000000004</v>
      </c>
      <c r="J26" s="345">
        <f t="shared" si="5"/>
        <v>3.4690039294736873E-2</v>
      </c>
      <c r="K26" s="295">
        <f t="shared" si="6"/>
        <v>1.1273164712724154E-2</v>
      </c>
      <c r="L26" s="67">
        <f t="shared" si="7"/>
        <v>-0.58474539133483294</v>
      </c>
      <c r="N26" s="40">
        <f t="shared" si="15"/>
        <v>3.3900168366841643</v>
      </c>
      <c r="O26" s="201">
        <f t="shared" si="16"/>
        <v>4.4148936170212778</v>
      </c>
      <c r="P26" s="67">
        <f t="shared" si="17"/>
        <v>0.30232203251815221</v>
      </c>
    </row>
    <row r="27" spans="1:16" ht="20.100000000000001" customHeight="1" x14ac:dyDescent="0.25">
      <c r="A27" s="14" t="s">
        <v>207</v>
      </c>
      <c r="B27" s="25">
        <v>0.95000000000000007</v>
      </c>
      <c r="C27" s="188">
        <v>23.869999999999997</v>
      </c>
      <c r="D27" s="345">
        <f t="shared" si="2"/>
        <v>1.1392731437342971E-4</v>
      </c>
      <c r="E27" s="295">
        <f t="shared" si="3"/>
        <v>2.2335297067872344E-3</v>
      </c>
      <c r="F27" s="67">
        <f t="shared" si="4"/>
        <v>24.126315789473679</v>
      </c>
      <c r="H27" s="25">
        <v>0.38999999999999996</v>
      </c>
      <c r="I27" s="188">
        <v>49.469000000000001</v>
      </c>
      <c r="J27" s="345">
        <f t="shared" si="5"/>
        <v>9.8813252833469998E-5</v>
      </c>
      <c r="K27" s="295">
        <f t="shared" si="6"/>
        <v>9.8086744380221826E-3</v>
      </c>
      <c r="L27" s="67">
        <f t="shared" si="7"/>
        <v>125.84358974358976</v>
      </c>
      <c r="N27" s="40">
        <f t="shared" si="15"/>
        <v>4.1052631578947363</v>
      </c>
      <c r="O27" s="201">
        <f t="shared" si="16"/>
        <v>20.724340175953081</v>
      </c>
      <c r="P27" s="67">
        <f t="shared" si="17"/>
        <v>4.0482367095270329</v>
      </c>
    </row>
    <row r="28" spans="1:16" ht="20.100000000000001" customHeight="1" x14ac:dyDescent="0.25">
      <c r="A28" s="14" t="s">
        <v>228</v>
      </c>
      <c r="B28" s="25">
        <v>45.12</v>
      </c>
      <c r="C28" s="188">
        <v>113.01</v>
      </c>
      <c r="D28" s="345">
        <f t="shared" si="2"/>
        <v>5.4109478152938404E-3</v>
      </c>
      <c r="E28" s="295">
        <f t="shared" si="3"/>
        <v>1.0574411066779447E-2</v>
      </c>
      <c r="F28" s="67">
        <f t="shared" si="4"/>
        <v>1.5046542553191493</v>
      </c>
      <c r="H28" s="25">
        <v>22.400000000000002</v>
      </c>
      <c r="I28" s="188">
        <v>48.501000000000005</v>
      </c>
      <c r="J28" s="345">
        <f t="shared" si="5"/>
        <v>5.6754278550505861E-3</v>
      </c>
      <c r="K28" s="295">
        <f t="shared" si="6"/>
        <v>9.6167401588573426E-3</v>
      </c>
      <c r="L28" s="67">
        <f t="shared" si="7"/>
        <v>1.1652232142857144</v>
      </c>
      <c r="N28" s="40">
        <f t="shared" si="15"/>
        <v>4.9645390070921991</v>
      </c>
      <c r="O28" s="201">
        <f t="shared" si="16"/>
        <v>4.2917440934430582</v>
      </c>
      <c r="P28" s="67">
        <f t="shared" si="17"/>
        <v>-0.1355201183207555</v>
      </c>
    </row>
    <row r="29" spans="1:16" ht="20.100000000000001" customHeight="1" x14ac:dyDescent="0.25">
      <c r="A29" s="14" t="s">
        <v>209</v>
      </c>
      <c r="B29" s="25">
        <v>22.95</v>
      </c>
      <c r="C29" s="188">
        <v>11.64</v>
      </c>
      <c r="D29" s="345">
        <f t="shared" si="2"/>
        <v>2.7522440682844333E-3</v>
      </c>
      <c r="E29" s="295">
        <f t="shared" si="3"/>
        <v>1.0891615327609306E-3</v>
      </c>
      <c r="F29" s="67">
        <f t="shared" si="4"/>
        <v>-0.49281045751633984</v>
      </c>
      <c r="H29" s="25">
        <v>102.48099999999999</v>
      </c>
      <c r="I29" s="188">
        <v>47.4</v>
      </c>
      <c r="J29" s="345">
        <f t="shared" si="5"/>
        <v>2.5965335804171385E-2</v>
      </c>
      <c r="K29" s="295">
        <f t="shared" si="6"/>
        <v>9.3984347442287383E-3</v>
      </c>
      <c r="L29" s="67">
        <f t="shared" si="7"/>
        <v>-0.53747523931265306</v>
      </c>
      <c r="N29" s="40">
        <f t="shared" si="15"/>
        <v>44.654030501089323</v>
      </c>
      <c r="O29" s="201">
        <f t="shared" si="16"/>
        <v>40.72164948453608</v>
      </c>
      <c r="P29" s="67">
        <f t="shared" si="17"/>
        <v>-8.8063294005617576E-2</v>
      </c>
    </row>
    <row r="30" spans="1:16" ht="20.100000000000001" customHeight="1" x14ac:dyDescent="0.25">
      <c r="A30" s="14" t="s">
        <v>232</v>
      </c>
      <c r="B30" s="25">
        <v>5.64</v>
      </c>
      <c r="C30" s="188">
        <v>156.24</v>
      </c>
      <c r="D30" s="345">
        <f t="shared" si="2"/>
        <v>6.7636847691173005E-4</v>
      </c>
      <c r="E30" s="295">
        <f t="shared" si="3"/>
        <v>1.4619467171698264E-2</v>
      </c>
      <c r="F30" s="67">
        <f t="shared" si="4"/>
        <v>26.702127659574472</v>
      </c>
      <c r="H30" s="25">
        <v>2.327</v>
      </c>
      <c r="I30" s="188">
        <v>28.35</v>
      </c>
      <c r="J30" s="345">
        <f t="shared" si="5"/>
        <v>5.8958574190637108E-4</v>
      </c>
      <c r="K30" s="295">
        <f t="shared" si="6"/>
        <v>5.621215717276049E-3</v>
      </c>
      <c r="L30" s="67">
        <f t="shared" si="7"/>
        <v>11.183068328319727</v>
      </c>
      <c r="N30" s="40">
        <f t="shared" si="15"/>
        <v>4.125886524822695</v>
      </c>
      <c r="O30" s="201">
        <f t="shared" si="16"/>
        <v>1.814516129032258</v>
      </c>
      <c r="P30" s="67">
        <f t="shared" si="17"/>
        <v>-0.5602118191773986</v>
      </c>
    </row>
    <row r="31" spans="1:16" ht="20.100000000000001" customHeight="1" x14ac:dyDescent="0.25">
      <c r="A31" s="14" t="s">
        <v>199</v>
      </c>
      <c r="B31" s="25">
        <v>70.550000000000011</v>
      </c>
      <c r="C31" s="188">
        <v>106.89</v>
      </c>
      <c r="D31" s="345">
        <f t="shared" si="2"/>
        <v>8.4606021358373338E-3</v>
      </c>
      <c r="E31" s="295">
        <f t="shared" si="3"/>
        <v>1.0001759126874215E-2</v>
      </c>
      <c r="F31" s="67">
        <f t="shared" si="4"/>
        <v>0.51509567682494661</v>
      </c>
      <c r="H31" s="25">
        <v>19.082000000000001</v>
      </c>
      <c r="I31" s="188">
        <v>28.230000000000004</v>
      </c>
      <c r="J31" s="345">
        <f t="shared" si="5"/>
        <v>4.8347551040212175E-3</v>
      </c>
      <c r="K31" s="295">
        <f t="shared" si="6"/>
        <v>5.5974222115944584E-3</v>
      </c>
      <c r="L31" s="67">
        <f t="shared" si="7"/>
        <v>0.47940467456241498</v>
      </c>
      <c r="N31" s="40">
        <f t="shared" si="15"/>
        <v>2.7047484053862507</v>
      </c>
      <c r="O31" s="201">
        <f t="shared" si="16"/>
        <v>2.6410328374964918</v>
      </c>
      <c r="P31" s="67">
        <f t="shared" si="17"/>
        <v>-2.3556929643761111E-2</v>
      </c>
    </row>
    <row r="32" spans="1:16" ht="20.100000000000001" customHeight="1" thickBot="1" x14ac:dyDescent="0.3">
      <c r="A32" s="14" t="s">
        <v>17</v>
      </c>
      <c r="B32" s="25">
        <f>B33-SUM(B7:B31)</f>
        <v>889.92000000000189</v>
      </c>
      <c r="C32" s="188">
        <f>C33-SUM(C7:C31)</f>
        <v>871.29000000000087</v>
      </c>
      <c r="D32" s="345">
        <f t="shared" si="2"/>
        <v>0.1067223111654766</v>
      </c>
      <c r="E32" s="295">
        <f t="shared" si="3"/>
        <v>8.1527109267978695E-2</v>
      </c>
      <c r="F32" s="67">
        <f t="shared" si="4"/>
        <v>-2.0934466019418577E-2</v>
      </c>
      <c r="H32" s="25">
        <f>H33-SUM(H7:H31)</f>
        <v>298.71100000000024</v>
      </c>
      <c r="I32" s="188">
        <f>I33-SUM(I7:I31)</f>
        <v>307.70899999999892</v>
      </c>
      <c r="J32" s="345">
        <f t="shared" si="5"/>
        <v>7.5683604018304318E-2</v>
      </c>
      <c r="K32" s="295">
        <f t="shared" si="6"/>
        <v>6.1012298664807396E-2</v>
      </c>
      <c r="L32" s="67">
        <f t="shared" ref="L32:L33" si="18">(I32-H32)/H32</f>
        <v>3.012276079554712E-2</v>
      </c>
      <c r="N32" s="40">
        <f t="shared" si="0"/>
        <v>3.356605088097802</v>
      </c>
      <c r="O32" s="201">
        <f t="shared" si="1"/>
        <v>3.5316484752493271</v>
      </c>
      <c r="P32" s="67">
        <f t="shared" si="8"/>
        <v>5.2148936963782866E-2</v>
      </c>
    </row>
    <row r="33" spans="1:16" ht="26.25" customHeight="1" thickBot="1" x14ac:dyDescent="0.3">
      <c r="A33" s="18" t="s">
        <v>18</v>
      </c>
      <c r="B33" s="23">
        <v>8338.6500000000033</v>
      </c>
      <c r="C33" s="193">
        <v>10687.120000000004</v>
      </c>
      <c r="D33" s="341">
        <f>SUM(D7:D32)</f>
        <v>0.99999999999999978</v>
      </c>
      <c r="E33" s="342">
        <f>SUM(E7:E32)</f>
        <v>0.99999999999999956</v>
      </c>
      <c r="F33" s="72">
        <f t="shared" si="4"/>
        <v>0.28163671577533539</v>
      </c>
      <c r="G33" s="2"/>
      <c r="H33" s="23">
        <v>3946.8390000000004</v>
      </c>
      <c r="I33" s="193">
        <v>5043.3929999999991</v>
      </c>
      <c r="J33" s="341">
        <f>SUM(J7:J32)</f>
        <v>1</v>
      </c>
      <c r="K33" s="342">
        <f>SUM(K7:K32)</f>
        <v>0.99999999999999978</v>
      </c>
      <c r="L33" s="72">
        <f t="shared" si="18"/>
        <v>0.2778309426860327</v>
      </c>
      <c r="N33" s="35">
        <f t="shared" si="0"/>
        <v>4.7331870266769789</v>
      </c>
      <c r="O33" s="194">
        <f t="shared" si="1"/>
        <v>4.71913200188638</v>
      </c>
      <c r="P33" s="72">
        <f t="shared" si="8"/>
        <v>-2.9694632203169933E-3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jan-junho</v>
      </c>
      <c r="C37" s="467"/>
      <c r="D37" s="465" t="str">
        <f>B5</f>
        <v>jan-junho</v>
      </c>
      <c r="E37" s="467"/>
      <c r="F37" s="177" t="str">
        <f>F5</f>
        <v>2021/2020</v>
      </c>
      <c r="H37" s="468" t="str">
        <f>B5</f>
        <v>jan-junho</v>
      </c>
      <c r="I37" s="467"/>
      <c r="J37" s="465" t="str">
        <f>B5</f>
        <v>jan-junho</v>
      </c>
      <c r="K37" s="466"/>
      <c r="L37" s="177" t="str">
        <f>F37</f>
        <v>2021/2020</v>
      </c>
      <c r="N37" s="468" t="str">
        <f>B5</f>
        <v>jan-junho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176</v>
      </c>
      <c r="B39" s="46">
        <v>1241.29</v>
      </c>
      <c r="C39" s="195">
        <v>1631.4</v>
      </c>
      <c r="D39" s="345">
        <f t="shared" ref="D39:D55" si="19">B39/$B$56</f>
        <v>0.29550513382707588</v>
      </c>
      <c r="E39" s="344">
        <f t="shared" ref="E39:E55" si="20">C39/$C$56</f>
        <v>0.31364632598915682</v>
      </c>
      <c r="F39" s="67">
        <f>(C39-B39)/B39</f>
        <v>0.31427788832585468</v>
      </c>
      <c r="H39" s="46">
        <v>605.18400000000008</v>
      </c>
      <c r="I39" s="195">
        <v>1242.5240000000001</v>
      </c>
      <c r="J39" s="345">
        <f t="shared" ref="J39:J55" si="21">H39/$H$56</f>
        <v>0.33863646537445735</v>
      </c>
      <c r="K39" s="344">
        <f t="shared" ref="K39:K55" si="22">I39/$I$56</f>
        <v>0.47409814347897755</v>
      </c>
      <c r="L39" s="67">
        <f>(I39-H39)/H39</f>
        <v>1.0531342533840946</v>
      </c>
      <c r="N39" s="40">
        <f t="shared" ref="N39:N56" si="23">(H39/B39)*10</f>
        <v>4.8754440944501294</v>
      </c>
      <c r="O39" s="200">
        <f t="shared" ref="O39:O56" si="24">(I39/C39)*10</f>
        <v>7.6163050140983213</v>
      </c>
      <c r="P39" s="76">
        <f t="shared" si="8"/>
        <v>0.56217666874043326</v>
      </c>
    </row>
    <row r="40" spans="1:16" ht="20.100000000000001" customHeight="1" x14ac:dyDescent="0.25">
      <c r="A40" s="45" t="s">
        <v>164</v>
      </c>
      <c r="B40" s="25">
        <v>1373.7500000000002</v>
      </c>
      <c r="C40" s="188">
        <v>572.2600000000001</v>
      </c>
      <c r="D40" s="345">
        <f t="shared" si="19"/>
        <v>0.32703894947590456</v>
      </c>
      <c r="E40" s="295">
        <f t="shared" si="20"/>
        <v>0.11002037912869615</v>
      </c>
      <c r="F40" s="67">
        <f t="shared" ref="F40:F56" si="25">(C40-B40)/B40</f>
        <v>-0.58343221110100085</v>
      </c>
      <c r="H40" s="25">
        <v>438.18899999999996</v>
      </c>
      <c r="I40" s="188">
        <v>384.41900000000004</v>
      </c>
      <c r="J40" s="345">
        <f t="shared" si="21"/>
        <v>0.24519282420878288</v>
      </c>
      <c r="K40" s="295">
        <f t="shared" si="22"/>
        <v>0.14667912589056234</v>
      </c>
      <c r="L40" s="67">
        <f t="shared" ref="L40:L56" si="26">(I40-H40)/H40</f>
        <v>-0.12270960704171015</v>
      </c>
      <c r="N40" s="40">
        <f t="shared" si="23"/>
        <v>3.1897288444040028</v>
      </c>
      <c r="O40" s="201">
        <f t="shared" si="24"/>
        <v>6.7175584524516818</v>
      </c>
      <c r="P40" s="67">
        <f t="shared" si="8"/>
        <v>1.1059967101080812</v>
      </c>
    </row>
    <row r="41" spans="1:16" ht="20.100000000000001" customHeight="1" x14ac:dyDescent="0.25">
      <c r="A41" s="45" t="s">
        <v>173</v>
      </c>
      <c r="B41" s="25">
        <v>175.90000000000006</v>
      </c>
      <c r="C41" s="188">
        <v>1806.58</v>
      </c>
      <c r="D41" s="345">
        <f t="shared" si="19"/>
        <v>4.1875269308689074E-2</v>
      </c>
      <c r="E41" s="295">
        <f t="shared" si="20"/>
        <v>0.34732571999846196</v>
      </c>
      <c r="F41" s="67">
        <f t="shared" si="25"/>
        <v>9.2704945992040884</v>
      </c>
      <c r="H41" s="25">
        <v>72.847999999999999</v>
      </c>
      <c r="I41" s="188">
        <v>292.86699999999996</v>
      </c>
      <c r="J41" s="345">
        <f t="shared" si="21"/>
        <v>4.0762791530507193E-2</v>
      </c>
      <c r="K41" s="295">
        <f t="shared" si="22"/>
        <v>0.11174649422164697</v>
      </c>
      <c r="L41" s="67">
        <f t="shared" si="26"/>
        <v>3.0202476389193933</v>
      </c>
      <c r="N41" s="40">
        <f t="shared" si="23"/>
        <v>4.1414440022740182</v>
      </c>
      <c r="O41" s="201">
        <f t="shared" si="24"/>
        <v>1.6211128209102279</v>
      </c>
      <c r="P41" s="67">
        <f t="shared" si="8"/>
        <v>-0.60856338513327868</v>
      </c>
    </row>
    <row r="42" spans="1:16" ht="20.100000000000001" customHeight="1" x14ac:dyDescent="0.25">
      <c r="A42" s="45" t="s">
        <v>171</v>
      </c>
      <c r="B42" s="25">
        <v>33.159999999999997</v>
      </c>
      <c r="C42" s="188">
        <v>198.55</v>
      </c>
      <c r="D42" s="345">
        <f t="shared" si="19"/>
        <v>7.8941667440371177E-3</v>
      </c>
      <c r="E42" s="295">
        <f t="shared" si="20"/>
        <v>3.8172415119006424E-2</v>
      </c>
      <c r="F42" s="67">
        <f t="shared" ref="F42:F44" si="27">(C42-B42)/B42</f>
        <v>4.987635705669482</v>
      </c>
      <c r="H42" s="25">
        <v>77.490999999999985</v>
      </c>
      <c r="I42" s="188">
        <v>274.18800000000005</v>
      </c>
      <c r="J42" s="345">
        <f t="shared" si="21"/>
        <v>4.3360826357491382E-2</v>
      </c>
      <c r="K42" s="295">
        <f t="shared" si="22"/>
        <v>0.10461932466834757</v>
      </c>
      <c r="L42" s="67">
        <f t="shared" ref="L42:L54" si="28">(I42-H42)/H42</f>
        <v>2.5383205791640333</v>
      </c>
      <c r="N42" s="40">
        <f t="shared" si="23"/>
        <v>23.368817852834738</v>
      </c>
      <c r="O42" s="201">
        <f t="shared" si="24"/>
        <v>13.809519012843115</v>
      </c>
      <c r="P42" s="67">
        <f t="shared" ref="P42:P45" si="29">(O42-N42)/N42</f>
        <v>-0.40906214855160244</v>
      </c>
    </row>
    <row r="43" spans="1:16" ht="20.100000000000001" customHeight="1" x14ac:dyDescent="0.25">
      <c r="A43" s="45" t="s">
        <v>178</v>
      </c>
      <c r="B43" s="25">
        <v>256.52</v>
      </c>
      <c r="C43" s="188">
        <v>192.11</v>
      </c>
      <c r="D43" s="345">
        <f t="shared" si="19"/>
        <v>6.1067902689396915E-2</v>
      </c>
      <c r="E43" s="295">
        <f t="shared" si="20"/>
        <v>3.6934286922751573E-2</v>
      </c>
      <c r="F43" s="67">
        <f t="shared" si="27"/>
        <v>-0.25109153282395125</v>
      </c>
      <c r="H43" s="25">
        <v>157.691</v>
      </c>
      <c r="I43" s="188">
        <v>138.535</v>
      </c>
      <c r="J43" s="345">
        <f t="shared" si="21"/>
        <v>8.8237499440440501E-2</v>
      </c>
      <c r="K43" s="295">
        <f t="shared" si="22"/>
        <v>5.2859491089797983E-2</v>
      </c>
      <c r="L43" s="67">
        <f t="shared" si="28"/>
        <v>-0.12147808054993631</v>
      </c>
      <c r="N43" s="40">
        <f t="shared" si="23"/>
        <v>6.1473179479182916</v>
      </c>
      <c r="O43" s="201">
        <f t="shared" si="24"/>
        <v>7.2112331476758094</v>
      </c>
      <c r="P43" s="67">
        <f t="shared" si="29"/>
        <v>0.17306981821524275</v>
      </c>
    </row>
    <row r="44" spans="1:16" ht="20.100000000000001" customHeight="1" x14ac:dyDescent="0.25">
      <c r="A44" s="45" t="s">
        <v>170</v>
      </c>
      <c r="B44" s="25">
        <v>202.93</v>
      </c>
      <c r="C44" s="188">
        <v>109.53999999999998</v>
      </c>
      <c r="D44" s="345">
        <f t="shared" si="19"/>
        <v>4.8310110294555265E-2</v>
      </c>
      <c r="E44" s="295">
        <f t="shared" si="20"/>
        <v>2.105971469219825E-2</v>
      </c>
      <c r="F44" s="67">
        <f t="shared" si="27"/>
        <v>-0.46020795348149623</v>
      </c>
      <c r="H44" s="25">
        <v>91.471000000000004</v>
      </c>
      <c r="I44" s="188">
        <v>69.157999999999987</v>
      </c>
      <c r="J44" s="345">
        <f t="shared" si="21"/>
        <v>5.1183468373696236E-2</v>
      </c>
      <c r="K44" s="295">
        <f t="shared" si="22"/>
        <v>2.6387964664440381E-2</v>
      </c>
      <c r="L44" s="67">
        <f t="shared" si="28"/>
        <v>-0.24393523630440267</v>
      </c>
      <c r="N44" s="40">
        <f t="shared" si="23"/>
        <v>4.507514906618046</v>
      </c>
      <c r="O44" s="201">
        <f t="shared" si="24"/>
        <v>6.3134927880226401</v>
      </c>
      <c r="P44" s="67">
        <f t="shared" si="29"/>
        <v>0.40065932533090737</v>
      </c>
    </row>
    <row r="45" spans="1:16" ht="20.100000000000001" customHeight="1" x14ac:dyDescent="0.25">
      <c r="A45" s="45" t="s">
        <v>174</v>
      </c>
      <c r="B45" s="25">
        <v>138.79</v>
      </c>
      <c r="C45" s="188">
        <v>293.58999999999997</v>
      </c>
      <c r="D45" s="345">
        <f t="shared" si="19"/>
        <v>3.3040753992910489E-2</v>
      </c>
      <c r="E45" s="295">
        <f t="shared" si="20"/>
        <v>5.64444188103203E-2</v>
      </c>
      <c r="F45" s="67">
        <f t="shared" ref="F45:F54" si="30">(C45-B45)/B45</f>
        <v>1.115354132142085</v>
      </c>
      <c r="H45" s="25">
        <v>64.051000000000002</v>
      </c>
      <c r="I45" s="188">
        <v>57.528000000000006</v>
      </c>
      <c r="J45" s="345">
        <f t="shared" si="21"/>
        <v>3.5840346479251543E-2</v>
      </c>
      <c r="K45" s="295">
        <f t="shared" si="22"/>
        <v>2.1950415443129163E-2</v>
      </c>
      <c r="L45" s="67">
        <f t="shared" si="28"/>
        <v>-0.10184072067571148</v>
      </c>
      <c r="N45" s="40">
        <f t="shared" si="23"/>
        <v>4.6149578499891923</v>
      </c>
      <c r="O45" s="201">
        <f t="shared" si="24"/>
        <v>1.9594672843080492</v>
      </c>
      <c r="P45" s="67">
        <f t="shared" si="29"/>
        <v>-0.57540949495072025</v>
      </c>
    </row>
    <row r="46" spans="1:16" ht="20.100000000000001" customHeight="1" x14ac:dyDescent="0.25">
      <c r="A46" s="45" t="s">
        <v>168</v>
      </c>
      <c r="B46" s="25">
        <v>403.87999999999994</v>
      </c>
      <c r="C46" s="188">
        <v>128.77999999999997</v>
      </c>
      <c r="D46" s="345">
        <f t="shared" si="19"/>
        <v>9.6148855988592019E-2</v>
      </c>
      <c r="E46" s="295">
        <f t="shared" si="20"/>
        <v>2.4758718806475177E-2</v>
      </c>
      <c r="F46" s="67">
        <f t="shared" si="30"/>
        <v>-0.68114291373675351</v>
      </c>
      <c r="H46" s="25">
        <v>136.916</v>
      </c>
      <c r="I46" s="188">
        <v>56.855000000000004</v>
      </c>
      <c r="J46" s="345">
        <f t="shared" si="21"/>
        <v>7.6612650521509479E-2</v>
      </c>
      <c r="K46" s="295">
        <f t="shared" si="22"/>
        <v>2.1693625191543397E-2</v>
      </c>
      <c r="L46" s="67">
        <f t="shared" si="28"/>
        <v>-0.58474539133483294</v>
      </c>
      <c r="N46" s="40">
        <f t="shared" ref="N46:N55" si="31">(H46/B46)*10</f>
        <v>3.3900168366841643</v>
      </c>
      <c r="O46" s="201">
        <f t="shared" ref="O46:O55" si="32">(I46/C46)*10</f>
        <v>4.4148936170212778</v>
      </c>
      <c r="P46" s="67">
        <f t="shared" ref="P46:P55" si="33">(O46-N46)/N46</f>
        <v>0.30232203251815221</v>
      </c>
    </row>
    <row r="47" spans="1:16" ht="20.100000000000001" customHeight="1" x14ac:dyDescent="0.25">
      <c r="A47" s="45" t="s">
        <v>196</v>
      </c>
      <c r="B47" s="25">
        <v>22.48</v>
      </c>
      <c r="C47" s="188">
        <v>55.24</v>
      </c>
      <c r="D47" s="345">
        <f t="shared" si="19"/>
        <v>5.3516546563918714E-3</v>
      </c>
      <c r="E47" s="295">
        <f t="shared" si="20"/>
        <v>1.0620217633714001E-2</v>
      </c>
      <c r="F47" s="67">
        <f t="shared" si="30"/>
        <v>1.4572953736654806</v>
      </c>
      <c r="H47" s="25">
        <v>8.4320000000000004</v>
      </c>
      <c r="I47" s="188">
        <v>19.79</v>
      </c>
      <c r="J47" s="345">
        <f t="shared" si="21"/>
        <v>4.7182058283719071E-3</v>
      </c>
      <c r="K47" s="295">
        <f t="shared" si="22"/>
        <v>7.5510833267196159E-3</v>
      </c>
      <c r="L47" s="67">
        <f t="shared" si="28"/>
        <v>1.3470113851992407</v>
      </c>
      <c r="N47" s="40">
        <f t="shared" si="31"/>
        <v>3.7508896797153026</v>
      </c>
      <c r="O47" s="201">
        <f t="shared" si="32"/>
        <v>3.5825488776249093</v>
      </c>
      <c r="P47" s="67">
        <f t="shared" si="33"/>
        <v>-4.4880232815370527E-2</v>
      </c>
    </row>
    <row r="48" spans="1:16" ht="20.100000000000001" customHeight="1" x14ac:dyDescent="0.25">
      <c r="A48" s="45" t="s">
        <v>191</v>
      </c>
      <c r="B48" s="25">
        <v>12.09</v>
      </c>
      <c r="C48" s="188">
        <v>34.730000000000004</v>
      </c>
      <c r="D48" s="345">
        <f t="shared" si="19"/>
        <v>2.8781808183175142E-3</v>
      </c>
      <c r="E48" s="295">
        <f t="shared" si="20"/>
        <v>6.6770484869458236E-3</v>
      </c>
      <c r="F48" s="67">
        <f t="shared" si="30"/>
        <v>1.8726220016542601</v>
      </c>
      <c r="H48" s="25">
        <v>4.2120000000000006</v>
      </c>
      <c r="I48" s="188">
        <v>12.671000000000001</v>
      </c>
      <c r="J48" s="345">
        <f t="shared" si="21"/>
        <v>2.3568646761269537E-3</v>
      </c>
      <c r="K48" s="295">
        <f t="shared" si="22"/>
        <v>4.8347537560820752E-3</v>
      </c>
      <c r="L48" s="67">
        <f t="shared" si="28"/>
        <v>2.0083095916429246</v>
      </c>
      <c r="N48" s="40">
        <f t="shared" ref="N48:N49" si="34">(H48/B48)*10</f>
        <v>3.4838709677419359</v>
      </c>
      <c r="O48" s="201">
        <f t="shared" ref="O48:O49" si="35">(I48/C48)*10</f>
        <v>3.6484307515116616</v>
      </c>
      <c r="P48" s="67">
        <f t="shared" ref="P48:P49" si="36">(O48-N48)/N48</f>
        <v>4.7234752748717551E-2</v>
      </c>
    </row>
    <row r="49" spans="1:16" ht="20.100000000000001" customHeight="1" x14ac:dyDescent="0.25">
      <c r="A49" s="45" t="s">
        <v>190</v>
      </c>
      <c r="B49" s="25">
        <v>16.47</v>
      </c>
      <c r="C49" s="188">
        <v>34.009999999999991</v>
      </c>
      <c r="D49" s="345">
        <f t="shared" si="19"/>
        <v>3.9208964497675315E-3</v>
      </c>
      <c r="E49" s="295">
        <f t="shared" si="20"/>
        <v>6.5386242165570794E-3</v>
      </c>
      <c r="F49" s="67">
        <f t="shared" si="30"/>
        <v>1.0649666059502121</v>
      </c>
      <c r="H49" s="25">
        <v>7.2609999999999992</v>
      </c>
      <c r="I49" s="188">
        <v>12.064999999999998</v>
      </c>
      <c r="J49" s="345">
        <f t="shared" si="21"/>
        <v>4.0629616365996692E-3</v>
      </c>
      <c r="K49" s="295">
        <f t="shared" si="22"/>
        <v>4.6035280614892451E-3</v>
      </c>
      <c r="L49" s="67">
        <f t="shared" si="28"/>
        <v>0.6616168571822062</v>
      </c>
      <c r="N49" s="40">
        <f t="shared" si="34"/>
        <v>4.4086217364905886</v>
      </c>
      <c r="O49" s="201">
        <f t="shared" si="35"/>
        <v>3.5474860335195535</v>
      </c>
      <c r="P49" s="67">
        <f t="shared" si="36"/>
        <v>-0.19532991361978996</v>
      </c>
    </row>
    <row r="50" spans="1:16" ht="20.100000000000001" customHeight="1" x14ac:dyDescent="0.25">
      <c r="A50" s="45" t="s">
        <v>181</v>
      </c>
      <c r="B50" s="25">
        <v>46.509999999999991</v>
      </c>
      <c r="C50" s="188">
        <v>29.110000000000007</v>
      </c>
      <c r="D50" s="345">
        <f t="shared" si="19"/>
        <v>1.1072306853593677E-2</v>
      </c>
      <c r="E50" s="295">
        <f t="shared" si="20"/>
        <v>5.5965701541892581E-3</v>
      </c>
      <c r="F50" s="67">
        <f t="shared" si="30"/>
        <v>-0.37411309395828829</v>
      </c>
      <c r="H50" s="25">
        <v>13.588000000000001</v>
      </c>
      <c r="I50" s="188">
        <v>10.797000000000001</v>
      </c>
      <c r="J50" s="345">
        <f t="shared" si="21"/>
        <v>7.60329468642285E-3</v>
      </c>
      <c r="K50" s="295">
        <f t="shared" si="22"/>
        <v>4.1197092813841183E-3</v>
      </c>
      <c r="L50" s="67">
        <f t="shared" si="28"/>
        <v>-0.20540182513982927</v>
      </c>
      <c r="N50" s="40">
        <f t="shared" ref="N50" si="37">(H50/B50)*10</f>
        <v>2.9215222532788654</v>
      </c>
      <c r="O50" s="201">
        <f t="shared" ref="O50" si="38">(I50/C50)*10</f>
        <v>3.7090346959807619</v>
      </c>
      <c r="P50" s="67">
        <f t="shared" ref="P50" si="39">(O50-N50)/N50</f>
        <v>0.2695555174423403</v>
      </c>
    </row>
    <row r="51" spans="1:16" ht="20.100000000000001" customHeight="1" x14ac:dyDescent="0.25">
      <c r="A51" s="45" t="s">
        <v>193</v>
      </c>
      <c r="B51" s="25">
        <v>18</v>
      </c>
      <c r="C51" s="188">
        <v>24.39</v>
      </c>
      <c r="D51" s="345">
        <f t="shared" si="19"/>
        <v>4.2851327319863739E-3</v>
      </c>
      <c r="E51" s="295">
        <f t="shared" si="20"/>
        <v>4.6891221594186185E-3</v>
      </c>
      <c r="F51" s="67">
        <f t="shared" si="30"/>
        <v>0.35500000000000004</v>
      </c>
      <c r="H51" s="25">
        <v>7.6430000000000007</v>
      </c>
      <c r="I51" s="188">
        <v>10.150000000000002</v>
      </c>
      <c r="J51" s="345">
        <f t="shared" si="21"/>
        <v>4.2767133712341655E-3</v>
      </c>
      <c r="K51" s="295">
        <f t="shared" si="22"/>
        <v>3.872839604153821E-3</v>
      </c>
      <c r="L51" s="67">
        <f t="shared" si="28"/>
        <v>0.3280125605128878</v>
      </c>
      <c r="N51" s="40">
        <f t="shared" ref="N51:N52" si="40">(H51/B51)*10</f>
        <v>4.2461111111111114</v>
      </c>
      <c r="O51" s="201">
        <f t="shared" ref="O51:O52" si="41">(I51/C51)*10</f>
        <v>4.1615416154161551</v>
      </c>
      <c r="P51" s="67">
        <f t="shared" ref="P51:P52" si="42">(O51-N51)/N51</f>
        <v>-1.9916929510783901E-2</v>
      </c>
    </row>
    <row r="52" spans="1:16" ht="20.100000000000001" customHeight="1" x14ac:dyDescent="0.25">
      <c r="A52" s="45" t="s">
        <v>194</v>
      </c>
      <c r="B52" s="25"/>
      <c r="C52" s="188">
        <v>29.62</v>
      </c>
      <c r="D52" s="345">
        <f t="shared" si="19"/>
        <v>0</v>
      </c>
      <c r="E52" s="295">
        <f t="shared" si="20"/>
        <v>5.694620679047949E-3</v>
      </c>
      <c r="F52" s="67"/>
      <c r="H52" s="25"/>
      <c r="I52" s="188">
        <v>9.2119999999999997</v>
      </c>
      <c r="J52" s="345">
        <f t="shared" si="21"/>
        <v>0</v>
      </c>
      <c r="K52" s="295">
        <f t="shared" si="22"/>
        <v>3.5149358062527085E-3</v>
      </c>
      <c r="L52" s="67"/>
      <c r="N52" s="40"/>
      <c r="O52" s="201">
        <f t="shared" si="41"/>
        <v>3.1100607697501688</v>
      </c>
      <c r="P52" s="67"/>
    </row>
    <row r="53" spans="1:16" ht="20.100000000000001" customHeight="1" x14ac:dyDescent="0.25">
      <c r="A53" s="45" t="s">
        <v>188</v>
      </c>
      <c r="B53" s="25">
        <v>71.77000000000001</v>
      </c>
      <c r="C53" s="188">
        <v>23.139999999999997</v>
      </c>
      <c r="D53" s="345">
        <f t="shared" si="19"/>
        <v>1.7085776454147893E-2</v>
      </c>
      <c r="E53" s="295">
        <f t="shared" si="20"/>
        <v>4.4488022455492753E-3</v>
      </c>
      <c r="F53" s="67">
        <f t="shared" si="30"/>
        <v>-0.67758116204542296</v>
      </c>
      <c r="H53" s="25">
        <v>21.434000000000005</v>
      </c>
      <c r="I53" s="188">
        <v>8.8219999999999992</v>
      </c>
      <c r="J53" s="345">
        <f t="shared" si="21"/>
        <v>1.1993598639151264E-2</v>
      </c>
      <c r="K53" s="295">
        <f t="shared" si="22"/>
        <v>3.3661271909206899E-3</v>
      </c>
      <c r="L53" s="67">
        <f t="shared" si="28"/>
        <v>-0.58841093589623972</v>
      </c>
      <c r="N53" s="40">
        <f t="shared" si="31"/>
        <v>2.9864846035948172</v>
      </c>
      <c r="O53" s="201">
        <f t="shared" si="32"/>
        <v>3.8124459809853066</v>
      </c>
      <c r="P53" s="67">
        <f t="shared" si="33"/>
        <v>0.27656642742985643</v>
      </c>
    </row>
    <row r="54" spans="1:16" ht="20.100000000000001" customHeight="1" x14ac:dyDescent="0.25">
      <c r="A54" s="45" t="s">
        <v>180</v>
      </c>
      <c r="B54" s="25"/>
      <c r="C54" s="188">
        <v>20.6</v>
      </c>
      <c r="D54" s="345">
        <f t="shared" si="19"/>
        <v>0</v>
      </c>
      <c r="E54" s="295">
        <f t="shared" si="20"/>
        <v>3.9604721805667712E-3</v>
      </c>
      <c r="F54" s="67"/>
      <c r="H54" s="25"/>
      <c r="I54" s="188">
        <v>8.3629999999999995</v>
      </c>
      <c r="J54" s="345">
        <f t="shared" si="21"/>
        <v>0</v>
      </c>
      <c r="K54" s="295">
        <f t="shared" si="22"/>
        <v>3.1909908974914677E-3</v>
      </c>
      <c r="L54" s="67"/>
      <c r="N54" s="40"/>
      <c r="O54" s="201">
        <f t="shared" si="32"/>
        <v>4.059708737864077</v>
      </c>
      <c r="P54" s="67"/>
    </row>
    <row r="55" spans="1:16" ht="20.100000000000001" customHeight="1" thickBot="1" x14ac:dyDescent="0.3">
      <c r="A55" s="14" t="s">
        <v>17</v>
      </c>
      <c r="B55" s="25">
        <f>B56-SUM(B39:B54)</f>
        <v>187.0300000000002</v>
      </c>
      <c r="C55" s="188">
        <f>C56-SUM(C39:C54)</f>
        <v>17.75</v>
      </c>
      <c r="D55" s="345">
        <f t="shared" si="19"/>
        <v>4.452490971463402E-2</v>
      </c>
      <c r="E55" s="295">
        <f t="shared" si="20"/>
        <v>3.4125427769446689E-3</v>
      </c>
      <c r="F55" s="67">
        <f t="shared" ref="F55" si="43">(C55-B55)/B55</f>
        <v>-0.90509543923434754</v>
      </c>
      <c r="H55" s="25">
        <f>H56-SUM(H39:H54)</f>
        <v>80.708999999999833</v>
      </c>
      <c r="I55" s="188">
        <f>I56-SUM(I39:I54)</f>
        <v>12.872000000000753</v>
      </c>
      <c r="J55" s="345">
        <f t="shared" si="21"/>
        <v>4.5161488875956765E-2</v>
      </c>
      <c r="K55" s="295">
        <f t="shared" si="22"/>
        <v>4.9114474270611714E-3</v>
      </c>
      <c r="L55" s="67">
        <f t="shared" ref="L55" si="44">(I55-H55)/H55</f>
        <v>-0.84051344955332397</v>
      </c>
      <c r="N55" s="40">
        <f t="shared" si="31"/>
        <v>4.315297011174664</v>
      </c>
      <c r="O55" s="201">
        <f t="shared" si="32"/>
        <v>7.2518309859159169</v>
      </c>
      <c r="P55" s="67">
        <f t="shared" si="33"/>
        <v>0.68049405803052732</v>
      </c>
    </row>
    <row r="56" spans="1:16" ht="26.25" customHeight="1" thickBot="1" x14ac:dyDescent="0.3">
      <c r="A56" s="18" t="s">
        <v>18</v>
      </c>
      <c r="B56" s="47">
        <v>4200.57</v>
      </c>
      <c r="C56" s="199">
        <v>5201.3999999999996</v>
      </c>
      <c r="D56" s="351">
        <f>SUM(D39:D55)</f>
        <v>1.0000000000000002</v>
      </c>
      <c r="E56" s="352">
        <f>SUM(E39:E55)</f>
        <v>0.99999999999999989</v>
      </c>
      <c r="F56" s="72">
        <f t="shared" si="25"/>
        <v>0.238260521786329</v>
      </c>
      <c r="G56" s="2"/>
      <c r="H56" s="47">
        <v>1787.1199999999997</v>
      </c>
      <c r="I56" s="199">
        <v>2620.8160000000003</v>
      </c>
      <c r="J56" s="351">
        <f>SUM(J39:J55)</f>
        <v>1</v>
      </c>
      <c r="K56" s="352">
        <f>SUM(K39:K55)</f>
        <v>1.0000000000000002</v>
      </c>
      <c r="L56" s="72">
        <f t="shared" si="26"/>
        <v>0.46650252920900709</v>
      </c>
      <c r="M56" s="2"/>
      <c r="N56" s="35">
        <f t="shared" si="23"/>
        <v>4.2544702266597145</v>
      </c>
      <c r="O56" s="194">
        <f t="shared" si="24"/>
        <v>5.0386742030991662</v>
      </c>
      <c r="P56" s="72">
        <f t="shared" si="8"/>
        <v>0.18432470664041969</v>
      </c>
    </row>
    <row r="58" spans="1:16" ht="15.75" thickBot="1" x14ac:dyDescent="0.3"/>
    <row r="59" spans="1:16" x14ac:dyDescent="0.25">
      <c r="A59" s="475" t="s">
        <v>15</v>
      </c>
      <c r="B59" s="462" t="s">
        <v>1</v>
      </c>
      <c r="C59" s="458"/>
      <c r="D59" s="462" t="s">
        <v>116</v>
      </c>
      <c r="E59" s="458"/>
      <c r="F59" s="176" t="s">
        <v>0</v>
      </c>
      <c r="H59" s="473" t="s">
        <v>19</v>
      </c>
      <c r="I59" s="474"/>
      <c r="J59" s="462" t="s">
        <v>116</v>
      </c>
      <c r="K59" s="463"/>
      <c r="L59" s="176" t="s">
        <v>0</v>
      </c>
      <c r="N59" s="470" t="s">
        <v>22</v>
      </c>
      <c r="O59" s="458"/>
      <c r="P59" s="176" t="s">
        <v>0</v>
      </c>
    </row>
    <row r="60" spans="1:16" x14ac:dyDescent="0.25">
      <c r="A60" s="476"/>
      <c r="B60" s="465" t="str">
        <f>B5</f>
        <v>jan-junho</v>
      </c>
      <c r="C60" s="467"/>
      <c r="D60" s="465" t="str">
        <f>B5</f>
        <v>jan-junho</v>
      </c>
      <c r="E60" s="467"/>
      <c r="F60" s="177" t="str">
        <f>F37</f>
        <v>2021/2020</v>
      </c>
      <c r="H60" s="468" t="str">
        <f>B5</f>
        <v>jan-junho</v>
      </c>
      <c r="I60" s="467"/>
      <c r="J60" s="465" t="str">
        <f>B5</f>
        <v>jan-junho</v>
      </c>
      <c r="K60" s="466"/>
      <c r="L60" s="177" t="str">
        <f>L37</f>
        <v>2021/2020</v>
      </c>
      <c r="N60" s="468" t="str">
        <f>B5</f>
        <v>jan-junho</v>
      </c>
      <c r="O60" s="466"/>
      <c r="P60" s="177" t="str">
        <f>P37</f>
        <v>2021/2020</v>
      </c>
    </row>
    <row r="61" spans="1:16" ht="19.5" customHeight="1" thickBot="1" x14ac:dyDescent="0.3">
      <c r="A61" s="477"/>
      <c r="B61" s="120">
        <f>B6</f>
        <v>2020</v>
      </c>
      <c r="C61" s="180">
        <f>C6</f>
        <v>2021</v>
      </c>
      <c r="D61" s="120">
        <f>B6</f>
        <v>2020</v>
      </c>
      <c r="E61" s="180">
        <f>C6</f>
        <v>2021</v>
      </c>
      <c r="F61" s="178" t="s">
        <v>1</v>
      </c>
      <c r="H61" s="31">
        <f>B6</f>
        <v>2020</v>
      </c>
      <c r="I61" s="180">
        <f>C6</f>
        <v>2021</v>
      </c>
      <c r="J61" s="120">
        <f>B6</f>
        <v>2020</v>
      </c>
      <c r="K61" s="180">
        <f>C6</f>
        <v>2021</v>
      </c>
      <c r="L61" s="357">
        <v>1000</v>
      </c>
      <c r="N61" s="31">
        <f>B6</f>
        <v>2020</v>
      </c>
      <c r="O61" s="180">
        <f>C6</f>
        <v>2021</v>
      </c>
      <c r="P61" s="178"/>
    </row>
    <row r="62" spans="1:16" ht="20.100000000000001" customHeight="1" x14ac:dyDescent="0.25">
      <c r="A62" s="45" t="s">
        <v>165</v>
      </c>
      <c r="B62" s="46">
        <v>603.15</v>
      </c>
      <c r="C62" s="195">
        <v>954.75999999999988</v>
      </c>
      <c r="D62" s="345">
        <f t="shared" ref="D62:D83" si="45">B62/$B$84</f>
        <v>0.14575600278389975</v>
      </c>
      <c r="E62" s="344">
        <f t="shared" ref="E62:E83" si="46">C62/$C$84</f>
        <v>0.17404461037019744</v>
      </c>
      <c r="F62" s="67">
        <f t="shared" ref="F62:F82" si="47">(C62-B62)/B62</f>
        <v>0.58295614689546538</v>
      </c>
      <c r="H62" s="25">
        <v>324.40700000000004</v>
      </c>
      <c r="I62" s="195">
        <v>540.26099999999997</v>
      </c>
      <c r="J62" s="343">
        <f t="shared" ref="J62:J84" si="48">H62/$H$84</f>
        <v>0.15020796686976409</v>
      </c>
      <c r="K62" s="344">
        <f t="shared" ref="K62:K84" si="49">I62/$I$84</f>
        <v>0.223010868178803</v>
      </c>
      <c r="L62" s="67">
        <f t="shared" ref="L62:L82" si="50">(I62-H62)/H62</f>
        <v>0.6653802168263937</v>
      </c>
      <c r="N62" s="48">
        <f t="shared" ref="N62" si="51">(H62/B62)*10</f>
        <v>5.3785459670065494</v>
      </c>
      <c r="O62" s="191">
        <f t="shared" ref="O62" si="52">(I62/C62)*10</f>
        <v>5.6586053039507309</v>
      </c>
      <c r="P62" s="67">
        <f t="shared" ref="P62" si="53">(O62-N62)/N62</f>
        <v>5.2069711528383501E-2</v>
      </c>
    </row>
    <row r="63" spans="1:16" ht="20.100000000000001" customHeight="1" x14ac:dyDescent="0.25">
      <c r="A63" s="45" t="s">
        <v>167</v>
      </c>
      <c r="B63" s="25">
        <v>232.90999999999997</v>
      </c>
      <c r="C63" s="188">
        <v>501.46999999999986</v>
      </c>
      <c r="D63" s="345">
        <f t="shared" si="45"/>
        <v>5.6284557089278098E-2</v>
      </c>
      <c r="E63" s="295">
        <f t="shared" si="46"/>
        <v>9.1413706860721963E-2</v>
      </c>
      <c r="F63" s="67">
        <f t="shared" si="47"/>
        <v>1.1530634150530243</v>
      </c>
      <c r="H63" s="25">
        <v>248.06199999999998</v>
      </c>
      <c r="I63" s="188">
        <v>386.46999999999997</v>
      </c>
      <c r="J63" s="294">
        <f t="shared" si="48"/>
        <v>0.11485846075345912</v>
      </c>
      <c r="K63" s="295">
        <f t="shared" si="49"/>
        <v>0.1595284690641412</v>
      </c>
      <c r="L63" s="67">
        <f t="shared" si="50"/>
        <v>0.55795728487233032</v>
      </c>
      <c r="N63" s="48">
        <f t="shared" ref="N63:N64" si="54">(H63/B63)*10</f>
        <v>10.650551715254821</v>
      </c>
      <c r="O63" s="191">
        <f t="shared" ref="O63:O64" si="55">(I63/C63)*10</f>
        <v>7.7067421779966914</v>
      </c>
      <c r="P63" s="67">
        <f t="shared" si="8"/>
        <v>-0.27639972237698268</v>
      </c>
    </row>
    <row r="64" spans="1:16" ht="20.100000000000001" customHeight="1" x14ac:dyDescent="0.25">
      <c r="A64" s="45" t="s">
        <v>182</v>
      </c>
      <c r="B64" s="25">
        <v>165.07000000000002</v>
      </c>
      <c r="C64" s="188">
        <v>561.6</v>
      </c>
      <c r="D64" s="345">
        <f t="shared" si="45"/>
        <v>3.9890480609364724E-2</v>
      </c>
      <c r="E64" s="295">
        <f t="shared" si="46"/>
        <v>0.10237489335948605</v>
      </c>
      <c r="F64" s="67">
        <f t="shared" si="47"/>
        <v>2.4021930090264729</v>
      </c>
      <c r="H64" s="25">
        <v>50.242000000000004</v>
      </c>
      <c r="I64" s="188">
        <v>161.80199999999999</v>
      </c>
      <c r="J64" s="294">
        <f t="shared" si="48"/>
        <v>2.3263211556688625E-2</v>
      </c>
      <c r="K64" s="295">
        <f t="shared" si="49"/>
        <v>6.6789208351272222E-2</v>
      </c>
      <c r="L64" s="67">
        <f t="shared" si="50"/>
        <v>2.2204530074439708</v>
      </c>
      <c r="N64" s="48">
        <f t="shared" si="54"/>
        <v>3.0436784394499301</v>
      </c>
      <c r="O64" s="191">
        <f t="shared" si="55"/>
        <v>2.8810897435897429</v>
      </c>
      <c r="P64" s="67">
        <f t="shared" si="8"/>
        <v>-5.3418486576253144E-2</v>
      </c>
    </row>
    <row r="65" spans="1:16" ht="20.100000000000001" customHeight="1" x14ac:dyDescent="0.25">
      <c r="A65" s="45" t="s">
        <v>175</v>
      </c>
      <c r="B65" s="25">
        <v>888.21</v>
      </c>
      <c r="C65" s="188">
        <v>444.0200000000001</v>
      </c>
      <c r="D65" s="345">
        <f t="shared" si="45"/>
        <v>0.21464302285117731</v>
      </c>
      <c r="E65" s="295">
        <f t="shared" si="46"/>
        <v>8.0941061519727575E-2</v>
      </c>
      <c r="F65" s="67">
        <f t="shared" si="47"/>
        <v>-0.50009569808941567</v>
      </c>
      <c r="H65" s="25">
        <v>629.23699999999997</v>
      </c>
      <c r="I65" s="188">
        <v>146.38300000000001</v>
      </c>
      <c r="J65" s="294">
        <f t="shared" si="48"/>
        <v>0.29135132857561558</v>
      </c>
      <c r="K65" s="295">
        <f t="shared" si="49"/>
        <v>6.0424498375077455E-2</v>
      </c>
      <c r="L65" s="67">
        <f t="shared" si="50"/>
        <v>-0.76736428404559798</v>
      </c>
      <c r="N65" s="48">
        <f t="shared" ref="N65:N82" si="56">(H65/B65)*10</f>
        <v>7.0843269046734436</v>
      </c>
      <c r="O65" s="191">
        <f t="shared" ref="O65:O82" si="57">(I65/C65)*10</f>
        <v>3.29676591144543</v>
      </c>
      <c r="P65" s="67">
        <f t="shared" ref="P65:P82" si="58">(O65-N65)/N65</f>
        <v>-0.53463949986969206</v>
      </c>
    </row>
    <row r="66" spans="1:16" ht="20.100000000000001" customHeight="1" x14ac:dyDescent="0.25">
      <c r="A66" s="45" t="s">
        <v>166</v>
      </c>
      <c r="B66" s="25">
        <v>311.1400000000001</v>
      </c>
      <c r="C66" s="188">
        <v>330.98</v>
      </c>
      <c r="D66" s="345">
        <f t="shared" si="45"/>
        <v>7.5189459846112222E-2</v>
      </c>
      <c r="E66" s="295">
        <f t="shared" si="46"/>
        <v>6.0334832984548954E-2</v>
      </c>
      <c r="F66" s="67">
        <f t="shared" si="47"/>
        <v>6.3765507488590056E-2</v>
      </c>
      <c r="H66" s="25">
        <v>138.95099999999999</v>
      </c>
      <c r="I66" s="188">
        <v>144.58499999999998</v>
      </c>
      <c r="J66" s="294">
        <f t="shared" si="48"/>
        <v>6.4337536503591433E-2</v>
      </c>
      <c r="K66" s="295">
        <f t="shared" si="49"/>
        <v>5.9682313503347878E-2</v>
      </c>
      <c r="L66" s="67">
        <f t="shared" si="50"/>
        <v>4.0546667530280363E-2</v>
      </c>
      <c r="N66" s="48">
        <f t="shared" si="56"/>
        <v>4.4658674551648758</v>
      </c>
      <c r="O66" s="191">
        <f t="shared" si="57"/>
        <v>4.3683908393256381</v>
      </c>
      <c r="P66" s="67">
        <f t="shared" si="58"/>
        <v>-2.1827028414491755E-2</v>
      </c>
    </row>
    <row r="67" spans="1:16" ht="20.100000000000001" customHeight="1" x14ac:dyDescent="0.25">
      <c r="A67" s="45" t="s">
        <v>172</v>
      </c>
      <c r="B67" s="25">
        <v>214.42000000000002</v>
      </c>
      <c r="C67" s="188">
        <v>230</v>
      </c>
      <c r="D67" s="345">
        <f t="shared" si="45"/>
        <v>5.1816301279820585E-2</v>
      </c>
      <c r="E67" s="295">
        <f t="shared" si="46"/>
        <v>4.192703965933367E-2</v>
      </c>
      <c r="F67" s="67">
        <f t="shared" si="47"/>
        <v>7.2661132357056166E-2</v>
      </c>
      <c r="H67" s="25">
        <v>111.29000000000003</v>
      </c>
      <c r="I67" s="188">
        <v>143.18899999999999</v>
      </c>
      <c r="J67" s="294">
        <f t="shared" si="48"/>
        <v>5.1529851800164755E-2</v>
      </c>
      <c r="K67" s="295">
        <f t="shared" si="49"/>
        <v>5.9106067629635717E-2</v>
      </c>
      <c r="L67" s="67">
        <f t="shared" si="50"/>
        <v>0.28662952646239509</v>
      </c>
      <c r="N67" s="48">
        <f t="shared" si="56"/>
        <v>5.1902807573920349</v>
      </c>
      <c r="O67" s="191">
        <f t="shared" si="57"/>
        <v>6.2256086956521735</v>
      </c>
      <c r="P67" s="67">
        <f t="shared" si="58"/>
        <v>0.19947436114811654</v>
      </c>
    </row>
    <row r="68" spans="1:16" ht="20.100000000000001" customHeight="1" x14ac:dyDescent="0.25">
      <c r="A68" s="45" t="s">
        <v>169</v>
      </c>
      <c r="B68" s="25">
        <v>142.13</v>
      </c>
      <c r="C68" s="188">
        <v>228.66000000000003</v>
      </c>
      <c r="D68" s="345">
        <f t="shared" si="45"/>
        <v>3.4346846846846836E-2</v>
      </c>
      <c r="E68" s="295">
        <f t="shared" si="46"/>
        <v>4.1682769080448864E-2</v>
      </c>
      <c r="F68" s="67">
        <f t="shared" si="47"/>
        <v>0.60880883698022958</v>
      </c>
      <c r="H68" s="25">
        <v>61.225000000000001</v>
      </c>
      <c r="I68" s="188">
        <v>101.655</v>
      </c>
      <c r="J68" s="294">
        <f t="shared" si="48"/>
        <v>2.8348595349672805E-2</v>
      </c>
      <c r="K68" s="295">
        <f t="shared" si="49"/>
        <v>4.1961514535967283E-2</v>
      </c>
      <c r="L68" s="67">
        <f t="shared" si="50"/>
        <v>0.66035116374030212</v>
      </c>
      <c r="N68" s="48">
        <f t="shared" ref="N68:N79" si="59">(H68/B68)*10</f>
        <v>4.3076760712024207</v>
      </c>
      <c r="O68" s="191">
        <f t="shared" ref="O68:O79" si="60">(I68/C68)*10</f>
        <v>4.4456835476252952</v>
      </c>
      <c r="P68" s="67">
        <f t="shared" ref="P68:P79" si="61">(O68-N68)/N68</f>
        <v>3.2037570639417146E-2</v>
      </c>
    </row>
    <row r="69" spans="1:16" ht="20.100000000000001" customHeight="1" x14ac:dyDescent="0.25">
      <c r="A69" s="45" t="s">
        <v>179</v>
      </c>
      <c r="B69" s="25">
        <v>132.52000000000004</v>
      </c>
      <c r="C69" s="188">
        <v>109.49000000000001</v>
      </c>
      <c r="D69" s="345">
        <f t="shared" si="45"/>
        <v>3.2024513784170441E-2</v>
      </c>
      <c r="E69" s="295">
        <f t="shared" si="46"/>
        <v>1.9959093792610627E-2</v>
      </c>
      <c r="F69" s="67">
        <f t="shared" si="47"/>
        <v>-0.17378508904316348</v>
      </c>
      <c r="H69" s="25">
        <v>81.042000000000016</v>
      </c>
      <c r="I69" s="188">
        <v>90.615000000000009</v>
      </c>
      <c r="J69" s="294">
        <f t="shared" si="48"/>
        <v>3.7524326081309657E-2</v>
      </c>
      <c r="K69" s="295">
        <f t="shared" si="49"/>
        <v>3.7404383844146134E-2</v>
      </c>
      <c r="L69" s="67">
        <f t="shared" si="50"/>
        <v>0.11812393573702513</v>
      </c>
      <c r="N69" s="48">
        <f t="shared" si="59"/>
        <v>6.1154542710534256</v>
      </c>
      <c r="O69" s="191">
        <f t="shared" si="60"/>
        <v>8.2760982738149593</v>
      </c>
      <c r="P69" s="67">
        <f t="shared" si="61"/>
        <v>0.35330883152681136</v>
      </c>
    </row>
    <row r="70" spans="1:16" ht="20.100000000000001" customHeight="1" x14ac:dyDescent="0.25">
      <c r="A70" s="45" t="s">
        <v>185</v>
      </c>
      <c r="B70" s="25">
        <v>2.0500000000000003</v>
      </c>
      <c r="C70" s="188">
        <v>203.52</v>
      </c>
      <c r="D70" s="345">
        <f t="shared" si="45"/>
        <v>4.9539883230870349E-4</v>
      </c>
      <c r="E70" s="295">
        <f t="shared" si="46"/>
        <v>3.7099961354206908E-2</v>
      </c>
      <c r="F70" s="67">
        <f t="shared" si="47"/>
        <v>98.278048780487794</v>
      </c>
      <c r="H70" s="25">
        <v>1.0740000000000001</v>
      </c>
      <c r="I70" s="188">
        <v>85.112000000000009</v>
      </c>
      <c r="J70" s="294">
        <f t="shared" si="48"/>
        <v>4.9728691556633065E-4</v>
      </c>
      <c r="K70" s="295">
        <f t="shared" si="49"/>
        <v>3.5132835819047248E-2</v>
      </c>
      <c r="L70" s="67">
        <f t="shared" si="50"/>
        <v>78.247672253258855</v>
      </c>
      <c r="N70" s="48">
        <f t="shared" ref="N70:N71" si="62">(H70/B70)*10</f>
        <v>5.2390243902439018</v>
      </c>
      <c r="O70" s="191">
        <f t="shared" ref="O70:O71" si="63">(I70/C70)*10</f>
        <v>4.1819968553459121</v>
      </c>
      <c r="P70" s="67">
        <f t="shared" ref="P70:P71" si="64">(O70-N70)/N70</f>
        <v>-0.20176037677289377</v>
      </c>
    </row>
    <row r="71" spans="1:16" ht="20.100000000000001" customHeight="1" x14ac:dyDescent="0.25">
      <c r="A71" s="45" t="s">
        <v>186</v>
      </c>
      <c r="B71" s="25">
        <v>119.64999999999999</v>
      </c>
      <c r="C71" s="188">
        <v>426.08000000000004</v>
      </c>
      <c r="D71" s="345">
        <f t="shared" si="45"/>
        <v>2.891437574913969E-2</v>
      </c>
      <c r="E71" s="295">
        <f t="shared" si="46"/>
        <v>7.7670752426299533E-2</v>
      </c>
      <c r="F71" s="67">
        <f t="shared" si="47"/>
        <v>2.5610530714584212</v>
      </c>
      <c r="H71" s="25">
        <v>37.973999999999997</v>
      </c>
      <c r="I71" s="188">
        <v>80.352000000000004</v>
      </c>
      <c r="J71" s="294">
        <f t="shared" si="48"/>
        <v>1.758284295318048E-2</v>
      </c>
      <c r="K71" s="295">
        <f t="shared" si="49"/>
        <v>3.3167985991776533E-2</v>
      </c>
      <c r="L71" s="67">
        <f t="shared" si="50"/>
        <v>1.115974087533576</v>
      </c>
      <c r="N71" s="48">
        <f t="shared" si="62"/>
        <v>3.1737567906393647</v>
      </c>
      <c r="O71" s="191">
        <f t="shared" si="63"/>
        <v>1.8858430341719865</v>
      </c>
      <c r="P71" s="67">
        <f t="shared" si="64"/>
        <v>-0.40580102428325115</v>
      </c>
    </row>
    <row r="72" spans="1:16" ht="20.100000000000001" customHeight="1" x14ac:dyDescent="0.25">
      <c r="A72" s="45" t="s">
        <v>184</v>
      </c>
      <c r="B72" s="25">
        <v>246.2</v>
      </c>
      <c r="C72" s="188">
        <v>203.44</v>
      </c>
      <c r="D72" s="345">
        <f t="shared" si="45"/>
        <v>5.9496191470440385E-2</v>
      </c>
      <c r="E72" s="295">
        <f t="shared" si="46"/>
        <v>3.7085378036064529E-2</v>
      </c>
      <c r="F72" s="67">
        <f t="shared" si="47"/>
        <v>-0.17367993501218518</v>
      </c>
      <c r="H72" s="25">
        <v>84.703999999999994</v>
      </c>
      <c r="I72" s="188">
        <v>74.461999999999989</v>
      </c>
      <c r="J72" s="294">
        <f t="shared" si="48"/>
        <v>3.9219917035503225E-2</v>
      </c>
      <c r="K72" s="295">
        <f t="shared" si="49"/>
        <v>3.0736690722317595E-2</v>
      </c>
      <c r="L72" s="67">
        <f t="shared" si="50"/>
        <v>-0.12091518700415571</v>
      </c>
      <c r="N72" s="48">
        <f t="shared" si="59"/>
        <v>3.4404549147034929</v>
      </c>
      <c r="O72" s="191">
        <f t="shared" si="60"/>
        <v>3.6601454974439633</v>
      </c>
      <c r="P72" s="67">
        <f t="shared" si="61"/>
        <v>6.3855097127294855E-2</v>
      </c>
    </row>
    <row r="73" spans="1:16" ht="20.100000000000001" customHeight="1" x14ac:dyDescent="0.25">
      <c r="A73" s="45" t="s">
        <v>218</v>
      </c>
      <c r="B73" s="25">
        <v>419.85</v>
      </c>
      <c r="C73" s="188">
        <v>277.35000000000002</v>
      </c>
      <c r="D73" s="345">
        <f t="shared" si="45"/>
        <v>0.10146009743649227</v>
      </c>
      <c r="E73" s="295">
        <f t="shared" si="46"/>
        <v>5.0558541084853019E-2</v>
      </c>
      <c r="F73" s="67">
        <f t="shared" si="47"/>
        <v>-0.33940693104680242</v>
      </c>
      <c r="H73" s="25">
        <v>89.399000000000001</v>
      </c>
      <c r="I73" s="188">
        <v>62.774000000000008</v>
      </c>
      <c r="J73" s="294">
        <f t="shared" si="48"/>
        <v>4.1393810954110231E-2</v>
      </c>
      <c r="K73" s="295">
        <f t="shared" si="49"/>
        <v>2.5912076272498259E-2</v>
      </c>
      <c r="L73" s="67">
        <f t="shared" si="50"/>
        <v>-0.2978221232899696</v>
      </c>
      <c r="N73" s="48">
        <f t="shared" si="59"/>
        <v>2.1293080862212692</v>
      </c>
      <c r="O73" s="191">
        <f t="shared" si="60"/>
        <v>2.2633495583198124</v>
      </c>
      <c r="P73" s="67">
        <f t="shared" si="61"/>
        <v>6.2950717637303977E-2</v>
      </c>
    </row>
    <row r="74" spans="1:16" ht="20.100000000000001" customHeight="1" x14ac:dyDescent="0.25">
      <c r="A74" s="45" t="s">
        <v>207</v>
      </c>
      <c r="B74" s="25">
        <v>0.95000000000000007</v>
      </c>
      <c r="C74" s="188">
        <v>23.869999999999997</v>
      </c>
      <c r="D74" s="345">
        <f t="shared" si="45"/>
        <v>2.2957506863086259E-4</v>
      </c>
      <c r="E74" s="295">
        <f t="shared" si="46"/>
        <v>4.3512975507317159E-3</v>
      </c>
      <c r="F74" s="67">
        <f t="shared" si="47"/>
        <v>24.126315789473679</v>
      </c>
      <c r="H74" s="25">
        <v>0.38999999999999996</v>
      </c>
      <c r="I74" s="188">
        <v>49.469000000000001</v>
      </c>
      <c r="J74" s="294">
        <f t="shared" si="48"/>
        <v>1.8057904755201947E-4</v>
      </c>
      <c r="K74" s="295">
        <f t="shared" si="49"/>
        <v>2.0419990778414887E-2</v>
      </c>
      <c r="L74" s="67">
        <f t="shared" si="50"/>
        <v>125.84358974358976</v>
      </c>
      <c r="N74" s="48">
        <f t="shared" si="59"/>
        <v>4.1052631578947363</v>
      </c>
      <c r="O74" s="191">
        <f t="shared" si="60"/>
        <v>20.724340175953081</v>
      </c>
      <c r="P74" s="67">
        <f t="shared" si="61"/>
        <v>4.0482367095270329</v>
      </c>
    </row>
    <row r="75" spans="1:16" ht="20.100000000000001" customHeight="1" x14ac:dyDescent="0.25">
      <c r="A75" s="45" t="s">
        <v>228</v>
      </c>
      <c r="B75" s="25">
        <v>45.12</v>
      </c>
      <c r="C75" s="188">
        <v>113.01</v>
      </c>
      <c r="D75" s="345">
        <f t="shared" si="45"/>
        <v>1.0903607470131072E-2</v>
      </c>
      <c r="E75" s="295">
        <f t="shared" si="46"/>
        <v>2.0600759790875212E-2</v>
      </c>
      <c r="F75" s="67">
        <f t="shared" si="47"/>
        <v>1.5046542553191493</v>
      </c>
      <c r="H75" s="25">
        <v>22.400000000000002</v>
      </c>
      <c r="I75" s="188">
        <v>48.501000000000005</v>
      </c>
      <c r="J75" s="294">
        <f t="shared" si="48"/>
        <v>1.0371719654269839E-2</v>
      </c>
      <c r="K75" s="295">
        <f t="shared" si="49"/>
        <v>2.0020416275726226E-2</v>
      </c>
      <c r="L75" s="67">
        <f t="shared" si="50"/>
        <v>1.1652232142857144</v>
      </c>
      <c r="N75" s="48">
        <f t="shared" si="59"/>
        <v>4.9645390070921991</v>
      </c>
      <c r="O75" s="191">
        <f t="shared" si="60"/>
        <v>4.2917440934430582</v>
      </c>
      <c r="P75" s="67">
        <f t="shared" si="61"/>
        <v>-0.1355201183207555</v>
      </c>
    </row>
    <row r="76" spans="1:16" ht="20.100000000000001" customHeight="1" x14ac:dyDescent="0.25">
      <c r="A76" s="45" t="s">
        <v>209</v>
      </c>
      <c r="B76" s="25">
        <v>22.95</v>
      </c>
      <c r="C76" s="188">
        <v>11.64</v>
      </c>
      <c r="D76" s="345">
        <f t="shared" si="45"/>
        <v>5.5460503421876795E-3</v>
      </c>
      <c r="E76" s="295">
        <f t="shared" si="46"/>
        <v>2.1218727897158434E-3</v>
      </c>
      <c r="F76" s="67">
        <f t="shared" si="47"/>
        <v>-0.49281045751633984</v>
      </c>
      <c r="H76" s="25">
        <v>102.48099999999999</v>
      </c>
      <c r="I76" s="188">
        <v>47.4</v>
      </c>
      <c r="J76" s="294">
        <f t="shared" si="48"/>
        <v>4.7451080441483356E-2</v>
      </c>
      <c r="K76" s="295">
        <f t="shared" si="49"/>
        <v>1.956594155727558E-2</v>
      </c>
      <c r="L76" s="67">
        <f t="shared" si="50"/>
        <v>-0.53747523931265306</v>
      </c>
      <c r="N76" s="48">
        <f t="shared" si="59"/>
        <v>44.654030501089323</v>
      </c>
      <c r="O76" s="191">
        <f t="shared" si="60"/>
        <v>40.72164948453608</v>
      </c>
      <c r="P76" s="67">
        <f t="shared" si="61"/>
        <v>-8.8063294005617576E-2</v>
      </c>
    </row>
    <row r="77" spans="1:16" ht="20.100000000000001" customHeight="1" x14ac:dyDescent="0.25">
      <c r="A77" s="45" t="s">
        <v>232</v>
      </c>
      <c r="B77" s="25">
        <v>5.64</v>
      </c>
      <c r="C77" s="188">
        <v>156.24</v>
      </c>
      <c r="D77" s="345">
        <f t="shared" si="45"/>
        <v>1.362950933766384E-3</v>
      </c>
      <c r="E77" s="295">
        <f t="shared" si="46"/>
        <v>2.8481220332062147E-2</v>
      </c>
      <c r="F77" s="67">
        <f t="shared" si="47"/>
        <v>26.702127659574472</v>
      </c>
      <c r="H77" s="25">
        <v>2.327</v>
      </c>
      <c r="I77" s="188">
        <v>28.35</v>
      </c>
      <c r="J77" s="294">
        <f t="shared" si="48"/>
        <v>1.0774549837270497E-3</v>
      </c>
      <c r="K77" s="295">
        <f t="shared" si="49"/>
        <v>1.1702414412421154E-2</v>
      </c>
      <c r="L77" s="67">
        <f t="shared" si="50"/>
        <v>11.183068328319727</v>
      </c>
      <c r="N77" s="48">
        <f t="shared" ref="N77" si="65">(H77/B77)*10</f>
        <v>4.125886524822695</v>
      </c>
      <c r="O77" s="191">
        <f t="shared" ref="O77" si="66">(I77/C77)*10</f>
        <v>1.814516129032258</v>
      </c>
      <c r="P77" s="67">
        <f t="shared" ref="P77" si="67">(O77-N77)/N77</f>
        <v>-0.5602118191773986</v>
      </c>
    </row>
    <row r="78" spans="1:16" ht="20.100000000000001" customHeight="1" x14ac:dyDescent="0.25">
      <c r="A78" s="45" t="s">
        <v>199</v>
      </c>
      <c r="B78" s="25">
        <v>70.550000000000011</v>
      </c>
      <c r="C78" s="188">
        <v>106.89</v>
      </c>
      <c r="D78" s="345">
        <f t="shared" si="45"/>
        <v>1.7048969570428799E-2</v>
      </c>
      <c r="E78" s="295">
        <f t="shared" si="46"/>
        <v>1.9485135952983373E-2</v>
      </c>
      <c r="F78" s="67">
        <f t="shared" si="47"/>
        <v>0.51509567682494661</v>
      </c>
      <c r="H78" s="25">
        <v>19.082000000000001</v>
      </c>
      <c r="I78" s="188">
        <v>28.230000000000004</v>
      </c>
      <c r="J78" s="294">
        <f t="shared" si="48"/>
        <v>8.8354086804811188E-3</v>
      </c>
      <c r="K78" s="295">
        <f t="shared" si="49"/>
        <v>1.165288038316223E-2</v>
      </c>
      <c r="L78" s="67">
        <f t="shared" si="50"/>
        <v>0.47940467456241498</v>
      </c>
      <c r="N78" s="48">
        <f t="shared" si="59"/>
        <v>2.7047484053862507</v>
      </c>
      <c r="O78" s="191">
        <f t="shared" si="60"/>
        <v>2.6410328374964918</v>
      </c>
      <c r="P78" s="67">
        <f t="shared" si="61"/>
        <v>-2.3556929643761111E-2</v>
      </c>
    </row>
    <row r="79" spans="1:16" ht="20.100000000000001" customHeight="1" x14ac:dyDescent="0.25">
      <c r="A79" s="45" t="s">
        <v>187</v>
      </c>
      <c r="B79" s="25">
        <v>47.04999999999999</v>
      </c>
      <c r="C79" s="188">
        <v>54.209999999999994</v>
      </c>
      <c r="D79" s="345">
        <f t="shared" si="45"/>
        <v>1.1370007346402191E-2</v>
      </c>
      <c r="E79" s="295">
        <f t="shared" si="46"/>
        <v>9.8820209562281661E-3</v>
      </c>
      <c r="F79" s="67">
        <f t="shared" si="47"/>
        <v>0.15217853347502669</v>
      </c>
      <c r="H79" s="25">
        <v>22.5</v>
      </c>
      <c r="I79" s="188">
        <v>23.864000000000004</v>
      </c>
      <c r="J79" s="294">
        <f t="shared" si="48"/>
        <v>1.0418021974154971E-2</v>
      </c>
      <c r="K79" s="295">
        <f t="shared" si="49"/>
        <v>9.8506672852916571E-3</v>
      </c>
      <c r="L79" s="67">
        <f t="shared" si="50"/>
        <v>6.0622222222222417E-2</v>
      </c>
      <c r="N79" s="48">
        <f t="shared" si="59"/>
        <v>4.7821466524973442</v>
      </c>
      <c r="O79" s="191">
        <f t="shared" si="60"/>
        <v>4.4021398266002603</v>
      </c>
      <c r="P79" s="67">
        <f t="shared" si="61"/>
        <v>-7.9463649593145752E-2</v>
      </c>
    </row>
    <row r="80" spans="1:16" ht="20.100000000000001" customHeight="1" x14ac:dyDescent="0.25">
      <c r="A80" s="45" t="s">
        <v>202</v>
      </c>
      <c r="B80" s="25">
        <v>54.61</v>
      </c>
      <c r="C80" s="188">
        <v>84.06</v>
      </c>
      <c r="D80" s="345">
        <f t="shared" si="45"/>
        <v>1.3196941576769899E-2</v>
      </c>
      <c r="E80" s="295">
        <f t="shared" si="46"/>
        <v>1.5323421538102559E-2</v>
      </c>
      <c r="F80" s="67">
        <f t="shared" si="47"/>
        <v>0.53927852041750601</v>
      </c>
      <c r="H80" s="25">
        <v>12.201999999999998</v>
      </c>
      <c r="I80" s="188">
        <v>19.426000000000002</v>
      </c>
      <c r="J80" s="294">
        <f t="shared" si="48"/>
        <v>5.6498090723839526E-3</v>
      </c>
      <c r="K80" s="295">
        <f t="shared" si="49"/>
        <v>8.0187337698657268E-3</v>
      </c>
      <c r="L80" s="67">
        <f t="shared" si="50"/>
        <v>0.59203409277167718</v>
      </c>
      <c r="N80" s="48">
        <f t="shared" si="56"/>
        <v>2.2343893059879139</v>
      </c>
      <c r="O80" s="191">
        <f t="shared" si="57"/>
        <v>2.3109683559362364</v>
      </c>
      <c r="P80" s="67">
        <f t="shared" si="58"/>
        <v>3.4272921797065189E-2</v>
      </c>
    </row>
    <row r="81" spans="1:16" ht="20.100000000000001" customHeight="1" x14ac:dyDescent="0.25">
      <c r="A81" s="45" t="s">
        <v>177</v>
      </c>
      <c r="B81" s="25">
        <v>9.99</v>
      </c>
      <c r="C81" s="188">
        <v>39.03</v>
      </c>
      <c r="D81" s="345">
        <f t="shared" si="45"/>
        <v>2.4141630901287551E-3</v>
      </c>
      <c r="E81" s="295">
        <f t="shared" si="46"/>
        <v>7.1148363387121445E-3</v>
      </c>
      <c r="F81" s="67">
        <f t="shared" si="47"/>
        <v>2.9069069069069067</v>
      </c>
      <c r="H81" s="25">
        <v>4.3819999999999997</v>
      </c>
      <c r="I81" s="188">
        <v>19.155999999999999</v>
      </c>
      <c r="J81" s="294">
        <f t="shared" si="48"/>
        <v>2.0289676573665366E-3</v>
      </c>
      <c r="K81" s="295">
        <f t="shared" si="49"/>
        <v>7.9072822040331427E-3</v>
      </c>
      <c r="L81" s="67">
        <f t="shared" si="50"/>
        <v>3.3715198539479689</v>
      </c>
      <c r="N81" s="48">
        <f t="shared" si="56"/>
        <v>4.3863863863863859</v>
      </c>
      <c r="O81" s="191">
        <f t="shared" si="57"/>
        <v>4.9080194722008708</v>
      </c>
      <c r="P81" s="67">
        <f t="shared" si="58"/>
        <v>0.11892091572995674</v>
      </c>
    </row>
    <row r="82" spans="1:16" ht="20.100000000000001" customHeight="1" x14ac:dyDescent="0.25">
      <c r="A82" s="45" t="s">
        <v>203</v>
      </c>
      <c r="B82" s="25">
        <v>126.34000000000002</v>
      </c>
      <c r="C82" s="188">
        <v>90.14</v>
      </c>
      <c r="D82" s="345">
        <f t="shared" si="45"/>
        <v>3.0531067548234928E-2</v>
      </c>
      <c r="E82" s="295">
        <f t="shared" si="46"/>
        <v>1.6431753716923205E-2</v>
      </c>
      <c r="F82" s="67">
        <f t="shared" si="47"/>
        <v>-0.28652841538705093</v>
      </c>
      <c r="H82" s="25">
        <v>20.051000000000005</v>
      </c>
      <c r="I82" s="188">
        <v>15.886999999999999</v>
      </c>
      <c r="J82" s="294">
        <f t="shared" si="48"/>
        <v>9.2840781601680605E-3</v>
      </c>
      <c r="K82" s="295">
        <f t="shared" si="49"/>
        <v>6.5578926903045809E-3</v>
      </c>
      <c r="L82" s="67">
        <f t="shared" si="50"/>
        <v>-0.20767044037703883</v>
      </c>
      <c r="N82" s="48">
        <f t="shared" si="56"/>
        <v>1.5870666455596014</v>
      </c>
      <c r="O82" s="191">
        <f t="shared" si="57"/>
        <v>1.7624805857554913</v>
      </c>
      <c r="P82" s="67">
        <f t="shared" si="58"/>
        <v>0.11052714181012777</v>
      </c>
    </row>
    <row r="83" spans="1:16" ht="20.100000000000001" customHeight="1" thickBot="1" x14ac:dyDescent="0.3">
      <c r="A83" s="14" t="s">
        <v>17</v>
      </c>
      <c r="B83" s="25">
        <f>B84-SUM(B62:B82)</f>
        <v>277.58000000000038</v>
      </c>
      <c r="C83" s="188">
        <f>C84-SUM(C62:C82)</f>
        <v>335.26000000000113</v>
      </c>
      <c r="D83" s="345">
        <f t="shared" si="45"/>
        <v>6.7079418474268335E-2</v>
      </c>
      <c r="E83" s="295">
        <f t="shared" si="46"/>
        <v>6.1115040505166321E-2</v>
      </c>
      <c r="F83" s="67">
        <f t="shared" ref="F83" si="68">(C83-B83)/B83</f>
        <v>0.20779595071691284</v>
      </c>
      <c r="H83" s="25">
        <f>H84-SUM(H62:H82)</f>
        <v>96.297000000000025</v>
      </c>
      <c r="I83" s="188">
        <f>I84-SUM(I62:I82)</f>
        <v>124.63399999999911</v>
      </c>
      <c r="J83" s="294">
        <f t="shared" si="48"/>
        <v>4.4587744979786736E-2</v>
      </c>
      <c r="K83" s="295">
        <f t="shared" si="49"/>
        <v>5.144686835547399E-2</v>
      </c>
      <c r="L83" s="67">
        <f t="shared" ref="L83" si="69">(I83-H83)/H83</f>
        <v>0.29426669574336761</v>
      </c>
      <c r="N83" s="48">
        <f t="shared" ref="N83:O84" si="70">(H83/B83)*10</f>
        <v>3.4691620433748795</v>
      </c>
      <c r="O83" s="191">
        <f t="shared" ref="O83" si="71">(I83/C83)*10</f>
        <v>3.7175326612181196</v>
      </c>
      <c r="P83" s="67">
        <f t="shared" ref="P83" si="72">(O83-N83)/N83</f>
        <v>7.1593835842161904E-2</v>
      </c>
    </row>
    <row r="84" spans="1:16" ht="26.25" customHeight="1" thickBot="1" x14ac:dyDescent="0.3">
      <c r="A84" s="18" t="s">
        <v>18</v>
      </c>
      <c r="B84" s="23">
        <v>4138.0800000000008</v>
      </c>
      <c r="C84" s="193">
        <v>5485.7200000000021</v>
      </c>
      <c r="D84" s="341">
        <f>SUM(D62:D83)</f>
        <v>1</v>
      </c>
      <c r="E84" s="342">
        <f>SUM(E62:E83)</f>
        <v>0.99999999999999967</v>
      </c>
      <c r="F84" s="72">
        <f>(C84-B84)/B84</f>
        <v>0.32566794262073256</v>
      </c>
      <c r="G84" s="2"/>
      <c r="H84" s="23">
        <v>2159.7190000000001</v>
      </c>
      <c r="I84" s="193">
        <v>2422.5769999999998</v>
      </c>
      <c r="J84" s="353">
        <f t="shared" si="48"/>
        <v>1</v>
      </c>
      <c r="K84" s="342">
        <f t="shared" si="49"/>
        <v>1</v>
      </c>
      <c r="L84" s="72">
        <f>(I84-H84)/H84</f>
        <v>0.12170935200366331</v>
      </c>
      <c r="M84" s="2"/>
      <c r="N84" s="44">
        <f t="shared" si="70"/>
        <v>5.2191330278776622</v>
      </c>
      <c r="O84" s="198">
        <f t="shared" si="70"/>
        <v>4.4161513894256341</v>
      </c>
      <c r="P84" s="72">
        <f>(O84-N84)/N84</f>
        <v>-0.15385345308558979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 F78:F8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F39:F56 L39:L56 P39:P56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6" t="s">
        <v>101</v>
      </c>
    </row>
    <row r="2" spans="1:18" ht="15.75" thickBot="1" x14ac:dyDescent="0.3"/>
    <row r="3" spans="1:18" x14ac:dyDescent="0.25">
      <c r="A3" s="440" t="s">
        <v>16</v>
      </c>
      <c r="B3" s="459"/>
      <c r="C3" s="459"/>
      <c r="D3" s="462" t="s">
        <v>1</v>
      </c>
      <c r="E3" s="458"/>
      <c r="F3" s="462" t="s">
        <v>116</v>
      </c>
      <c r="G3" s="458"/>
      <c r="H3" s="176" t="s">
        <v>0</v>
      </c>
      <c r="J3" s="464" t="s">
        <v>19</v>
      </c>
      <c r="K3" s="458"/>
      <c r="L3" s="456" t="s">
        <v>116</v>
      </c>
      <c r="M3" s="457"/>
      <c r="N3" s="176" t="s">
        <v>0</v>
      </c>
      <c r="P3" s="470" t="s">
        <v>22</v>
      </c>
      <c r="Q3" s="458"/>
      <c r="R3" s="176" t="s">
        <v>0</v>
      </c>
    </row>
    <row r="4" spans="1:18" x14ac:dyDescent="0.25">
      <c r="A4" s="460"/>
      <c r="B4" s="461"/>
      <c r="C4" s="461"/>
      <c r="D4" s="465" t="s">
        <v>157</v>
      </c>
      <c r="E4" s="467"/>
      <c r="F4" s="465" t="str">
        <f>D4</f>
        <v>jan-junho</v>
      </c>
      <c r="G4" s="467"/>
      <c r="H4" s="177" t="s">
        <v>124</v>
      </c>
      <c r="J4" s="468" t="str">
        <f>D4</f>
        <v>jan-junho</v>
      </c>
      <c r="K4" s="467"/>
      <c r="L4" s="469" t="str">
        <f>D4</f>
        <v>jan-junho</v>
      </c>
      <c r="M4" s="455"/>
      <c r="N4" s="177" t="str">
        <f>H4</f>
        <v>2021/2020</v>
      </c>
      <c r="P4" s="468" t="str">
        <f>D4</f>
        <v>jan-junho</v>
      </c>
      <c r="Q4" s="466"/>
      <c r="R4" s="177" t="str">
        <f>N4</f>
        <v>2021/2020</v>
      </c>
    </row>
    <row r="5" spans="1:18" ht="19.5" customHeight="1" thickBot="1" x14ac:dyDescent="0.3">
      <c r="A5" s="441"/>
      <c r="B5" s="472"/>
      <c r="C5" s="472"/>
      <c r="D5" s="120">
        <v>2020</v>
      </c>
      <c r="E5" s="209">
        <v>2021</v>
      </c>
      <c r="F5" s="120">
        <f>D5</f>
        <v>2020</v>
      </c>
      <c r="G5" s="180">
        <f>E5</f>
        <v>2021</v>
      </c>
      <c r="H5" s="221" t="s">
        <v>1</v>
      </c>
      <c r="J5" s="31">
        <f>D5</f>
        <v>2020</v>
      </c>
      <c r="K5" s="180">
        <f>E5</f>
        <v>2021</v>
      </c>
      <c r="L5" s="208">
        <f>F5</f>
        <v>2020</v>
      </c>
      <c r="M5" s="192">
        <f>G5</f>
        <v>2021</v>
      </c>
      <c r="N5" s="357">
        <v>1000</v>
      </c>
      <c r="P5" s="31">
        <f>D5</f>
        <v>2020</v>
      </c>
      <c r="Q5" s="180">
        <f>E5</f>
        <v>2021</v>
      </c>
      <c r="R5" s="221"/>
    </row>
    <row r="6" spans="1:18" ht="24" customHeight="1" x14ac:dyDescent="0.25">
      <c r="A6" s="210" t="s">
        <v>20</v>
      </c>
      <c r="B6" s="12"/>
      <c r="C6" s="12"/>
      <c r="D6" s="212">
        <v>182873.75000000006</v>
      </c>
      <c r="E6" s="213">
        <v>216489.53999999992</v>
      </c>
      <c r="F6" s="345">
        <f>D6/D8</f>
        <v>0.77363688901886685</v>
      </c>
      <c r="G6" s="344">
        <f>E6/E8</f>
        <v>0.76707237484432367</v>
      </c>
      <c r="H6" s="219">
        <f>(E6-D6)/D6</f>
        <v>0.18381965700380645</v>
      </c>
      <c r="I6" s="2"/>
      <c r="J6" s="142">
        <v>73800.698000000019</v>
      </c>
      <c r="K6" s="195">
        <v>91819.35699999996</v>
      </c>
      <c r="L6" s="345">
        <f>J6/J8</f>
        <v>0.66812942170976042</v>
      </c>
      <c r="M6" s="344">
        <f>K6/K8</f>
        <v>0.6628321153605653</v>
      </c>
      <c r="N6" s="219">
        <f>(K6-J6)/J6</f>
        <v>0.24415296180531973</v>
      </c>
      <c r="P6" s="40">
        <f t="shared" ref="P6:Q8" si="0">(J6/D6)*10</f>
        <v>4.0356091565902705</v>
      </c>
      <c r="Q6" s="201">
        <f t="shared" si="0"/>
        <v>4.2412837590213366</v>
      </c>
      <c r="R6" s="219">
        <f>(Q6-P6)/P6</f>
        <v>5.096494592277185E-2</v>
      </c>
    </row>
    <row r="7" spans="1:18" ht="24" customHeight="1" thickBot="1" x14ac:dyDescent="0.3">
      <c r="A7" s="210" t="s">
        <v>21</v>
      </c>
      <c r="B7" s="12"/>
      <c r="C7" s="12"/>
      <c r="D7" s="214">
        <v>53508.14</v>
      </c>
      <c r="E7" s="215">
        <v>65738.76999999999</v>
      </c>
      <c r="F7" s="345">
        <f>D7/D8</f>
        <v>0.22636311098113304</v>
      </c>
      <c r="G7" s="295">
        <f>E7/E8</f>
        <v>0.23292762515567628</v>
      </c>
      <c r="H7" s="70">
        <f t="shared" ref="H7:H8" si="1">(E7-D7)/D7</f>
        <v>0.22857512894299803</v>
      </c>
      <c r="J7" s="260">
        <v>36657.988000000005</v>
      </c>
      <c r="K7" s="190">
        <v>46706.455000000024</v>
      </c>
      <c r="L7" s="345">
        <f>J7/J8</f>
        <v>0.33187057829023964</v>
      </c>
      <c r="M7" s="295">
        <f>K7/K8</f>
        <v>0.33716788463943481</v>
      </c>
      <c r="N7" s="124">
        <f t="shared" ref="N7:N8" si="2">(K7-J7)/J7</f>
        <v>0.2741139802871892</v>
      </c>
      <c r="P7" s="40">
        <f t="shared" si="0"/>
        <v>6.8509180098579403</v>
      </c>
      <c r="Q7" s="201">
        <f t="shared" si="0"/>
        <v>7.1048568447508265</v>
      </c>
      <c r="R7" s="124">
        <f t="shared" ref="R7:R8" si="3">(Q7-P7)/P7</f>
        <v>3.7066395266661757E-2</v>
      </c>
    </row>
    <row r="8" spans="1:18" ht="26.25" customHeight="1" thickBot="1" x14ac:dyDescent="0.3">
      <c r="A8" s="18" t="s">
        <v>12</v>
      </c>
      <c r="B8" s="211"/>
      <c r="C8" s="211"/>
      <c r="D8" s="216">
        <v>236381.89000000007</v>
      </c>
      <c r="E8" s="193">
        <v>282228.30999999994</v>
      </c>
      <c r="F8" s="341">
        <f>SUM(F6:F7)</f>
        <v>0.99999999999999989</v>
      </c>
      <c r="G8" s="342">
        <f>SUM(G6:G7)</f>
        <v>1</v>
      </c>
      <c r="H8" s="218">
        <f t="shared" si="1"/>
        <v>0.19395064486539071</v>
      </c>
      <c r="I8" s="2"/>
      <c r="J8" s="23">
        <v>110458.68600000002</v>
      </c>
      <c r="K8" s="193">
        <v>138525.81199999998</v>
      </c>
      <c r="L8" s="341">
        <f>SUM(L6:L7)</f>
        <v>1</v>
      </c>
      <c r="M8" s="342">
        <f>SUM(M6:M7)</f>
        <v>1</v>
      </c>
      <c r="N8" s="218">
        <f t="shared" si="2"/>
        <v>0.25409614233506234</v>
      </c>
      <c r="O8" s="2"/>
      <c r="P8" s="35">
        <f t="shared" si="0"/>
        <v>4.672891226988666</v>
      </c>
      <c r="Q8" s="194">
        <f t="shared" si="0"/>
        <v>4.9082890373400172</v>
      </c>
      <c r="R8" s="218">
        <f t="shared" si="3"/>
        <v>5.0375195765694672E-2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Q96"/>
  <sheetViews>
    <sheetView showGridLines="0" workbookViewId="0">
      <selection activeCell="F79" sqref="F79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7" ht="15.75" x14ac:dyDescent="0.25">
      <c r="A1" s="6" t="s">
        <v>102</v>
      </c>
    </row>
    <row r="3" spans="1:17" ht="8.25" customHeight="1" thickBot="1" x14ac:dyDescent="0.3"/>
    <row r="4" spans="1:17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7" x14ac:dyDescent="0.25">
      <c r="A5" s="476"/>
      <c r="B5" s="465" t="s">
        <v>157</v>
      </c>
      <c r="C5" s="467"/>
      <c r="D5" s="465" t="str">
        <f>B5</f>
        <v>jan-junho</v>
      </c>
      <c r="E5" s="467"/>
      <c r="F5" s="177" t="s">
        <v>124</v>
      </c>
      <c r="H5" s="468" t="str">
        <f>B5</f>
        <v>jan-junho</v>
      </c>
      <c r="I5" s="467"/>
      <c r="J5" s="465" t="str">
        <f>B5</f>
        <v>jan-junho</v>
      </c>
      <c r="K5" s="466"/>
      <c r="L5" s="177" t="str">
        <f>F5</f>
        <v>2021/2020</v>
      </c>
      <c r="N5" s="468" t="str">
        <f>B5</f>
        <v>jan-junho</v>
      </c>
      <c r="O5" s="466"/>
      <c r="P5" s="177" t="str">
        <f>F5</f>
        <v>2021/2020</v>
      </c>
    </row>
    <row r="6" spans="1:17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7" ht="20.100000000000001" customHeight="1" x14ac:dyDescent="0.25">
      <c r="A7" s="14" t="s">
        <v>164</v>
      </c>
      <c r="B7" s="46">
        <v>79976.84</v>
      </c>
      <c r="C7" s="195">
        <v>90806.02</v>
      </c>
      <c r="D7" s="345">
        <f>B7/$B$33</f>
        <v>0.33833742508785247</v>
      </c>
      <c r="E7" s="344">
        <f>C7/$C$33</f>
        <v>0.32174667381879579</v>
      </c>
      <c r="F7" s="67">
        <f>(C7-B7)/B7</f>
        <v>0.13540394944336395</v>
      </c>
      <c r="H7" s="46">
        <v>30977.632999999994</v>
      </c>
      <c r="I7" s="195">
        <v>36101.332999999999</v>
      </c>
      <c r="J7" s="345">
        <f>H7/$H$33</f>
        <v>0.28044542373064246</v>
      </c>
      <c r="K7" s="344">
        <f>I7/$I$33</f>
        <v>0.26061087445565745</v>
      </c>
      <c r="L7" s="67">
        <f>(I7-H7)/H7</f>
        <v>0.16539998391742861</v>
      </c>
      <c r="N7" s="40">
        <f t="shared" ref="N7:N33" si="0">(H7/B7)*10</f>
        <v>3.8733254527185612</v>
      </c>
      <c r="O7" s="200">
        <f t="shared" ref="O7:O33" si="1">(I7/C7)*10</f>
        <v>3.9756541471589655</v>
      </c>
      <c r="P7" s="76">
        <f>(O7-N7)/N7</f>
        <v>2.6418821679077623E-2</v>
      </c>
    </row>
    <row r="8" spans="1:17" ht="20.100000000000001" customHeight="1" x14ac:dyDescent="0.25">
      <c r="A8" s="271" t="s">
        <v>165</v>
      </c>
      <c r="B8" s="267">
        <v>13323.27</v>
      </c>
      <c r="C8" s="268">
        <v>20346.190000000002</v>
      </c>
      <c r="D8" s="345">
        <f t="shared" ref="D8:D32" si="2">B8/$B$33</f>
        <v>5.636332800283473E-2</v>
      </c>
      <c r="E8" s="295">
        <f t="shared" ref="E8:E32" si="3">C8/$C$33</f>
        <v>7.2091244142021046E-2</v>
      </c>
      <c r="F8" s="67">
        <f t="shared" ref="F8:F33" si="4">(C8-B8)/B8</f>
        <v>0.52711684143607396</v>
      </c>
      <c r="G8" s="13"/>
      <c r="H8" s="267">
        <v>11964.921</v>
      </c>
      <c r="I8" s="268">
        <v>17872.200999999997</v>
      </c>
      <c r="J8" s="345">
        <f t="shared" ref="J8:J32" si="5">H8/$H$33</f>
        <v>0.10832032711307099</v>
      </c>
      <c r="K8" s="295">
        <f t="shared" ref="K8:K32" si="6">I8/$I$33</f>
        <v>0.1290171177628614</v>
      </c>
      <c r="L8" s="67">
        <f t="shared" ref="L8:L33" si="7">(I8-H8)/H8</f>
        <v>0.4937165903560915</v>
      </c>
      <c r="M8" s="266"/>
      <c r="N8" s="269">
        <f t="shared" si="0"/>
        <v>8.9804687587957019</v>
      </c>
      <c r="O8" s="270">
        <f t="shared" si="1"/>
        <v>8.7840529357093367</v>
      </c>
      <c r="P8" s="67">
        <f t="shared" ref="P8:P71" si="8">(O8-N8)/N8</f>
        <v>-2.187144439358921E-2</v>
      </c>
      <c r="Q8" s="13"/>
    </row>
    <row r="9" spans="1:17" ht="20.100000000000001" customHeight="1" x14ac:dyDescent="0.25">
      <c r="A9" s="14" t="s">
        <v>171</v>
      </c>
      <c r="B9" s="25">
        <v>36523.83</v>
      </c>
      <c r="C9" s="188">
        <v>44042.48</v>
      </c>
      <c r="D9" s="345">
        <f t="shared" si="2"/>
        <v>0.15451196367031331</v>
      </c>
      <c r="E9" s="295">
        <f t="shared" si="3"/>
        <v>0.15605266530490863</v>
      </c>
      <c r="F9" s="67">
        <f t="shared" si="4"/>
        <v>0.20585601236233991</v>
      </c>
      <c r="H9" s="25">
        <v>13758.383000000002</v>
      </c>
      <c r="I9" s="188">
        <v>17454.074999999997</v>
      </c>
      <c r="J9" s="345">
        <f t="shared" si="5"/>
        <v>0.12455682299172015</v>
      </c>
      <c r="K9" s="295">
        <f t="shared" si="6"/>
        <v>0.12599872000750301</v>
      </c>
      <c r="L9" s="67">
        <f t="shared" si="7"/>
        <v>0.26861383347156387</v>
      </c>
      <c r="N9" s="40">
        <f t="shared" si="0"/>
        <v>3.7669606391224582</v>
      </c>
      <c r="O9" s="201">
        <f t="shared" si="1"/>
        <v>3.9630091221021151</v>
      </c>
      <c r="P9" s="67">
        <f t="shared" si="8"/>
        <v>5.2044207986555416E-2</v>
      </c>
    </row>
    <row r="10" spans="1:17" ht="20.100000000000001" customHeight="1" x14ac:dyDescent="0.25">
      <c r="A10" s="14" t="s">
        <v>170</v>
      </c>
      <c r="B10" s="25">
        <v>34262.11</v>
      </c>
      <c r="C10" s="188">
        <v>39463.1</v>
      </c>
      <c r="D10" s="345">
        <f t="shared" si="2"/>
        <v>0.14494388719880358</v>
      </c>
      <c r="E10" s="295">
        <f t="shared" si="3"/>
        <v>0.13982686570316064</v>
      </c>
      <c r="F10" s="67">
        <f t="shared" si="4"/>
        <v>0.15180004967586636</v>
      </c>
      <c r="H10" s="25">
        <v>13517.661</v>
      </c>
      <c r="I10" s="188">
        <v>15951.901000000002</v>
      </c>
      <c r="J10" s="345">
        <f t="shared" si="5"/>
        <v>0.12237752855397895</v>
      </c>
      <c r="K10" s="295">
        <f t="shared" si="6"/>
        <v>0.11515471932407806</v>
      </c>
      <c r="L10" s="67">
        <f t="shared" si="7"/>
        <v>0.18007849138989368</v>
      </c>
      <c r="N10" s="40">
        <f t="shared" si="0"/>
        <v>3.9453673460274334</v>
      </c>
      <c r="O10" s="201">
        <f t="shared" si="1"/>
        <v>4.0422321105032299</v>
      </c>
      <c r="P10" s="67">
        <f t="shared" si="8"/>
        <v>2.4551519790249457E-2</v>
      </c>
    </row>
    <row r="11" spans="1:17" ht="20.100000000000001" customHeight="1" x14ac:dyDescent="0.25">
      <c r="A11" s="14" t="s">
        <v>166</v>
      </c>
      <c r="B11" s="25">
        <v>21380.359999999997</v>
      </c>
      <c r="C11" s="188">
        <v>19541.510000000002</v>
      </c>
      <c r="D11" s="345">
        <f t="shared" si="2"/>
        <v>9.0448384180361677E-2</v>
      </c>
      <c r="E11" s="295">
        <f t="shared" si="3"/>
        <v>6.9240077297702693E-2</v>
      </c>
      <c r="F11" s="67">
        <f t="shared" si="4"/>
        <v>-8.6006503164586343E-2</v>
      </c>
      <c r="H11" s="25">
        <v>10771.776000000002</v>
      </c>
      <c r="I11" s="188">
        <v>10400.248</v>
      </c>
      <c r="J11" s="345">
        <f t="shared" si="5"/>
        <v>9.7518596228819865E-2</v>
      </c>
      <c r="K11" s="295">
        <f t="shared" si="6"/>
        <v>7.5078051157714931E-2</v>
      </c>
      <c r="L11" s="67">
        <f t="shared" si="7"/>
        <v>-3.4490876899037078E-2</v>
      </c>
      <c r="N11" s="40">
        <f t="shared" si="0"/>
        <v>5.0381639972385885</v>
      </c>
      <c r="O11" s="201">
        <f t="shared" si="1"/>
        <v>5.3221311966168416</v>
      </c>
      <c r="P11" s="67">
        <f t="shared" si="8"/>
        <v>5.6363230639950419E-2</v>
      </c>
    </row>
    <row r="12" spans="1:17" ht="20.100000000000001" customHeight="1" x14ac:dyDescent="0.25">
      <c r="A12" s="14" t="s">
        <v>168</v>
      </c>
      <c r="B12" s="25">
        <v>11249.74</v>
      </c>
      <c r="C12" s="188">
        <v>15129.570000000002</v>
      </c>
      <c r="D12" s="345">
        <f t="shared" si="2"/>
        <v>4.7591378510426489E-2</v>
      </c>
      <c r="E12" s="295">
        <f t="shared" si="3"/>
        <v>5.3607556237005416E-2</v>
      </c>
      <c r="F12" s="67">
        <f t="shared" si="4"/>
        <v>0.34488174837818492</v>
      </c>
      <c r="H12" s="25">
        <v>5135.9250000000002</v>
      </c>
      <c r="I12" s="188">
        <v>7455.9250000000002</v>
      </c>
      <c r="J12" s="345">
        <f t="shared" si="5"/>
        <v>4.6496343438305957E-2</v>
      </c>
      <c r="K12" s="295">
        <f t="shared" si="6"/>
        <v>5.3823362536940055E-2</v>
      </c>
      <c r="L12" s="67">
        <f t="shared" si="7"/>
        <v>0.45171999201701735</v>
      </c>
      <c r="N12" s="40">
        <f t="shared" si="0"/>
        <v>4.5653721774903246</v>
      </c>
      <c r="O12" s="201">
        <f t="shared" si="1"/>
        <v>4.9280481864322647</v>
      </c>
      <c r="P12" s="67">
        <f t="shared" si="8"/>
        <v>7.9440622766775229E-2</v>
      </c>
    </row>
    <row r="13" spans="1:17" ht="20.100000000000001" customHeight="1" x14ac:dyDescent="0.25">
      <c r="A13" s="14" t="s">
        <v>169</v>
      </c>
      <c r="B13" s="25">
        <v>4683.33</v>
      </c>
      <c r="C13" s="188">
        <v>5905.64</v>
      </c>
      <c r="D13" s="345">
        <f t="shared" si="2"/>
        <v>1.9812558398615052E-2</v>
      </c>
      <c r="E13" s="295">
        <f t="shared" si="3"/>
        <v>2.0925044691654071E-2</v>
      </c>
      <c r="F13" s="67">
        <f t="shared" si="4"/>
        <v>0.26099164483391102</v>
      </c>
      <c r="H13" s="25">
        <v>3985.953</v>
      </c>
      <c r="I13" s="188">
        <v>4781.0789999999997</v>
      </c>
      <c r="J13" s="345">
        <f t="shared" si="5"/>
        <v>3.6085464569078782E-2</v>
      </c>
      <c r="K13" s="295">
        <f t="shared" si="6"/>
        <v>3.4513993680831127E-2</v>
      </c>
      <c r="L13" s="67">
        <f t="shared" si="7"/>
        <v>0.199482031022443</v>
      </c>
      <c r="N13" s="40">
        <f t="shared" si="0"/>
        <v>8.5109377302047911</v>
      </c>
      <c r="O13" s="201">
        <f t="shared" si="1"/>
        <v>8.0957847074999485</v>
      </c>
      <c r="P13" s="67">
        <f t="shared" si="8"/>
        <v>-4.8778763969978323E-2</v>
      </c>
    </row>
    <row r="14" spans="1:17" ht="20.100000000000001" customHeight="1" x14ac:dyDescent="0.25">
      <c r="A14" s="14" t="s">
        <v>178</v>
      </c>
      <c r="B14" s="25">
        <v>4186.58</v>
      </c>
      <c r="C14" s="188">
        <v>6318.7</v>
      </c>
      <c r="D14" s="345">
        <f t="shared" si="2"/>
        <v>1.7711086073472038E-2</v>
      </c>
      <c r="E14" s="295">
        <f t="shared" si="3"/>
        <v>2.2388611546446203E-2</v>
      </c>
      <c r="F14" s="67">
        <f t="shared" si="4"/>
        <v>0.50927487352445189</v>
      </c>
      <c r="H14" s="25">
        <v>2701.2710000000002</v>
      </c>
      <c r="I14" s="188">
        <v>4594.808</v>
      </c>
      <c r="J14" s="345">
        <f t="shared" si="5"/>
        <v>2.4455034708633045E-2</v>
      </c>
      <c r="K14" s="295">
        <f t="shared" si="6"/>
        <v>3.3169327316413789E-2</v>
      </c>
      <c r="L14" s="67">
        <f t="shared" si="7"/>
        <v>0.70098002014607186</v>
      </c>
      <c r="N14" s="40">
        <f t="shared" si="0"/>
        <v>6.4522139789517938</v>
      </c>
      <c r="O14" s="201">
        <f t="shared" si="1"/>
        <v>7.2717615965309328</v>
      </c>
      <c r="P14" s="67">
        <f t="shared" si="8"/>
        <v>0.12701804686773269</v>
      </c>
    </row>
    <row r="15" spans="1:17" ht="20.100000000000001" customHeight="1" x14ac:dyDescent="0.25">
      <c r="A15" s="14" t="s">
        <v>176</v>
      </c>
      <c r="B15" s="25">
        <v>5357.98</v>
      </c>
      <c r="C15" s="188">
        <v>6394.65</v>
      </c>
      <c r="D15" s="345">
        <f t="shared" si="2"/>
        <v>2.2666626449259708E-2</v>
      </c>
      <c r="E15" s="295">
        <f t="shared" si="3"/>
        <v>2.2657719914773958E-2</v>
      </c>
      <c r="F15" s="67">
        <f t="shared" si="4"/>
        <v>0.19348149862448163</v>
      </c>
      <c r="H15" s="25">
        <v>2194.56</v>
      </c>
      <c r="I15" s="188">
        <v>2747.3190000000004</v>
      </c>
      <c r="J15" s="345">
        <f t="shared" si="5"/>
        <v>1.9867699675514872E-2</v>
      </c>
      <c r="K15" s="295">
        <f t="shared" si="6"/>
        <v>1.9832542111357564E-2</v>
      </c>
      <c r="L15" s="67">
        <f t="shared" si="7"/>
        <v>0.25187691382327232</v>
      </c>
      <c r="N15" s="40">
        <f t="shared" si="0"/>
        <v>4.0958719517430078</v>
      </c>
      <c r="O15" s="201">
        <f t="shared" si="1"/>
        <v>4.2962773568529951</v>
      </c>
      <c r="P15" s="67">
        <f t="shared" si="8"/>
        <v>4.8928630453084425E-2</v>
      </c>
    </row>
    <row r="16" spans="1:17" ht="20.100000000000001" customHeight="1" x14ac:dyDescent="0.25">
      <c r="A16" s="14" t="s">
        <v>172</v>
      </c>
      <c r="B16" s="25">
        <v>2895.93</v>
      </c>
      <c r="C16" s="188">
        <v>3757.36</v>
      </c>
      <c r="D16" s="345">
        <f t="shared" si="2"/>
        <v>1.2251065426374243E-2</v>
      </c>
      <c r="E16" s="295">
        <f t="shared" si="3"/>
        <v>1.3313193137853532E-2</v>
      </c>
      <c r="F16" s="67">
        <f t="shared" si="4"/>
        <v>0.2974623005390325</v>
      </c>
      <c r="H16" s="25">
        <v>1775.845</v>
      </c>
      <c r="I16" s="188">
        <v>2436.5259999999998</v>
      </c>
      <c r="J16" s="345">
        <f t="shared" si="5"/>
        <v>1.6077006384088249E-2</v>
      </c>
      <c r="K16" s="295">
        <f t="shared" si="6"/>
        <v>1.7588967462612674E-2</v>
      </c>
      <c r="L16" s="67">
        <f t="shared" si="7"/>
        <v>0.37203753705982212</v>
      </c>
      <c r="N16" s="40">
        <f t="shared" si="0"/>
        <v>6.132209687388853</v>
      </c>
      <c r="O16" s="201">
        <f t="shared" si="1"/>
        <v>6.4846754103945319</v>
      </c>
      <c r="P16" s="67">
        <f t="shared" si="8"/>
        <v>5.7477767554253649E-2</v>
      </c>
    </row>
    <row r="17" spans="1:16" ht="20.100000000000001" customHeight="1" x14ac:dyDescent="0.25">
      <c r="A17" s="14" t="s">
        <v>185</v>
      </c>
      <c r="B17" s="25">
        <v>727.31</v>
      </c>
      <c r="C17" s="188">
        <v>2432.56</v>
      </c>
      <c r="D17" s="345">
        <f t="shared" si="2"/>
        <v>3.0768431541011868E-3</v>
      </c>
      <c r="E17" s="295">
        <f t="shared" si="3"/>
        <v>8.6191211647052689E-3</v>
      </c>
      <c r="F17" s="67">
        <f t="shared" si="4"/>
        <v>2.3445985893222976</v>
      </c>
      <c r="H17" s="25">
        <v>652.83899999999994</v>
      </c>
      <c r="I17" s="188">
        <v>2242.5409999999997</v>
      </c>
      <c r="J17" s="345">
        <f t="shared" si="5"/>
        <v>5.9102549889105118E-3</v>
      </c>
      <c r="K17" s="295">
        <f t="shared" si="6"/>
        <v>1.6188614725463586E-2</v>
      </c>
      <c r="L17" s="67">
        <f t="shared" si="7"/>
        <v>2.435059792690081</v>
      </c>
      <c r="N17" s="40">
        <f t="shared" si="0"/>
        <v>8.9760762260934115</v>
      </c>
      <c r="O17" s="201">
        <f t="shared" si="1"/>
        <v>9.2188517446640557</v>
      </c>
      <c r="P17" s="67">
        <f t="shared" si="8"/>
        <v>2.7046953753010351E-2</v>
      </c>
    </row>
    <row r="18" spans="1:16" ht="20.100000000000001" customHeight="1" x14ac:dyDescent="0.25">
      <c r="A18" s="14" t="s">
        <v>167</v>
      </c>
      <c r="B18" s="25">
        <v>3030.4100000000003</v>
      </c>
      <c r="C18" s="188">
        <v>3268.7000000000003</v>
      </c>
      <c r="D18" s="345">
        <f t="shared" si="2"/>
        <v>1.2819975337366157E-2</v>
      </c>
      <c r="E18" s="295">
        <f t="shared" si="3"/>
        <v>1.1581758045463263E-2</v>
      </c>
      <c r="F18" s="67">
        <f t="shared" si="4"/>
        <v>7.8632924257773684E-2</v>
      </c>
      <c r="H18" s="25">
        <v>1275.9030000000002</v>
      </c>
      <c r="I18" s="188">
        <v>1435.09</v>
      </c>
      <c r="J18" s="345">
        <f t="shared" si="5"/>
        <v>1.1550952181343164E-2</v>
      </c>
      <c r="K18" s="295">
        <f t="shared" si="6"/>
        <v>1.0359729925279197E-2</v>
      </c>
      <c r="L18" s="67">
        <f t="shared" si="7"/>
        <v>0.12476418661920197</v>
      </c>
      <c r="N18" s="40">
        <f t="shared" si="0"/>
        <v>4.2103312753059816</v>
      </c>
      <c r="O18" s="201">
        <f t="shared" si="1"/>
        <v>4.3903998531526289</v>
      </c>
      <c r="P18" s="67">
        <f t="shared" si="8"/>
        <v>4.2768268355216542E-2</v>
      </c>
    </row>
    <row r="19" spans="1:16" ht="20.100000000000001" customHeight="1" x14ac:dyDescent="0.25">
      <c r="A19" s="14" t="s">
        <v>183</v>
      </c>
      <c r="B19" s="25">
        <v>1652.1999999999998</v>
      </c>
      <c r="C19" s="188">
        <v>2752.9</v>
      </c>
      <c r="D19" s="345">
        <f t="shared" si="2"/>
        <v>6.9895371426296638E-3</v>
      </c>
      <c r="E19" s="295">
        <f t="shared" si="3"/>
        <v>9.7541596730675237E-3</v>
      </c>
      <c r="F19" s="67">
        <f t="shared" si="4"/>
        <v>0.66620263890570175</v>
      </c>
      <c r="H19" s="25">
        <v>826.44100000000003</v>
      </c>
      <c r="I19" s="188">
        <v>1393.1020000000001</v>
      </c>
      <c r="J19" s="345">
        <f t="shared" si="5"/>
        <v>7.4819014233068071E-3</v>
      </c>
      <c r="K19" s="295">
        <f t="shared" si="6"/>
        <v>1.0056623959728173E-2</v>
      </c>
      <c r="L19" s="67">
        <f t="shared" si="7"/>
        <v>0.68566419139418311</v>
      </c>
      <c r="N19" s="40">
        <f t="shared" si="0"/>
        <v>5.0020639147802939</v>
      </c>
      <c r="O19" s="201">
        <f t="shared" si="1"/>
        <v>5.0604889389371213</v>
      </c>
      <c r="P19" s="67">
        <f t="shared" si="8"/>
        <v>1.1680183450713382E-2</v>
      </c>
    </row>
    <row r="20" spans="1:16" ht="20.100000000000001" customHeight="1" x14ac:dyDescent="0.25">
      <c r="A20" s="14" t="s">
        <v>182</v>
      </c>
      <c r="B20" s="25">
        <v>1040.45</v>
      </c>
      <c r="C20" s="188">
        <v>1816.54</v>
      </c>
      <c r="D20" s="345">
        <f t="shared" si="2"/>
        <v>4.4015639269150437E-3</v>
      </c>
      <c r="E20" s="295">
        <f t="shared" si="3"/>
        <v>6.4364202159591984E-3</v>
      </c>
      <c r="F20" s="67">
        <f t="shared" si="4"/>
        <v>0.74591763179393522</v>
      </c>
      <c r="H20" s="25">
        <v>660.67400000000009</v>
      </c>
      <c r="I20" s="188">
        <v>1048.4459999999999</v>
      </c>
      <c r="J20" s="345">
        <f t="shared" si="5"/>
        <v>5.9811864863212284E-3</v>
      </c>
      <c r="K20" s="295">
        <f t="shared" si="6"/>
        <v>7.5685966742429205E-3</v>
      </c>
      <c r="L20" s="67">
        <f t="shared" si="7"/>
        <v>0.58693394926998754</v>
      </c>
      <c r="N20" s="40">
        <f t="shared" si="0"/>
        <v>6.349887068095537</v>
      </c>
      <c r="O20" s="201">
        <f t="shared" si="1"/>
        <v>5.7716648133264332</v>
      </c>
      <c r="P20" s="67">
        <f t="shared" si="8"/>
        <v>-9.1060242263887176E-2</v>
      </c>
    </row>
    <row r="21" spans="1:16" ht="20.100000000000001" customHeight="1" x14ac:dyDescent="0.25">
      <c r="A21" s="14" t="s">
        <v>174</v>
      </c>
      <c r="B21" s="25">
        <v>2737.9700000000003</v>
      </c>
      <c r="C21" s="188">
        <v>2858.09</v>
      </c>
      <c r="D21" s="345">
        <f t="shared" si="2"/>
        <v>1.158282472485519E-2</v>
      </c>
      <c r="E21" s="295">
        <f t="shared" si="3"/>
        <v>1.0126872105778473E-2</v>
      </c>
      <c r="F21" s="67">
        <f t="shared" si="4"/>
        <v>4.3871919706936116E-2</v>
      </c>
      <c r="H21" s="25">
        <v>1006.0120000000001</v>
      </c>
      <c r="I21" s="188">
        <v>988.55499999999984</v>
      </c>
      <c r="J21" s="345">
        <f t="shared" si="5"/>
        <v>9.1075861612186816E-3</v>
      </c>
      <c r="K21" s="295">
        <f t="shared" si="6"/>
        <v>7.136251256913766E-3</v>
      </c>
      <c r="L21" s="67">
        <f t="shared" si="7"/>
        <v>-1.7352675713609995E-2</v>
      </c>
      <c r="N21" s="40">
        <f t="shared" si="0"/>
        <v>3.6742988418426794</v>
      </c>
      <c r="O21" s="201">
        <f t="shared" si="1"/>
        <v>3.4587959091561138</v>
      </c>
      <c r="P21" s="67">
        <f t="shared" si="8"/>
        <v>-5.8651443979578374E-2</v>
      </c>
    </row>
    <row r="22" spans="1:16" ht="20.100000000000001" customHeight="1" x14ac:dyDescent="0.25">
      <c r="A22" s="14" t="s">
        <v>177</v>
      </c>
      <c r="B22" s="25">
        <v>981.24</v>
      </c>
      <c r="C22" s="188">
        <v>1345.18</v>
      </c>
      <c r="D22" s="345">
        <f t="shared" si="2"/>
        <v>4.151079424908566E-3</v>
      </c>
      <c r="E22" s="295">
        <f t="shared" si="3"/>
        <v>4.7662830139187659E-3</v>
      </c>
      <c r="F22" s="67">
        <f t="shared" si="4"/>
        <v>0.37089804736863563</v>
      </c>
      <c r="H22" s="25">
        <v>663.49</v>
      </c>
      <c r="I22" s="188">
        <v>840.12899999999991</v>
      </c>
      <c r="J22" s="345">
        <f t="shared" si="5"/>
        <v>6.006680180859654E-3</v>
      </c>
      <c r="K22" s="295">
        <f t="shared" si="6"/>
        <v>6.0647830745074434E-3</v>
      </c>
      <c r="L22" s="67">
        <f t="shared" si="7"/>
        <v>0.26622707199807066</v>
      </c>
      <c r="N22" s="40">
        <f t="shared" si="0"/>
        <v>6.7617504382210267</v>
      </c>
      <c r="O22" s="201">
        <f t="shared" si="1"/>
        <v>6.2454764418144766</v>
      </c>
      <c r="P22" s="67">
        <f t="shared" si="8"/>
        <v>-7.6352122297843716E-2</v>
      </c>
    </row>
    <row r="23" spans="1:16" ht="20.100000000000001" customHeight="1" x14ac:dyDescent="0.25">
      <c r="A23" s="14" t="s">
        <v>173</v>
      </c>
      <c r="B23" s="25">
        <v>1007.9300000000001</v>
      </c>
      <c r="C23" s="188">
        <v>1211.58</v>
      </c>
      <c r="D23" s="345">
        <f t="shared" si="2"/>
        <v>4.2639899359464464E-3</v>
      </c>
      <c r="E23" s="295">
        <f t="shared" si="3"/>
        <v>4.2929073982691524E-3</v>
      </c>
      <c r="F23" s="67">
        <f t="shared" si="4"/>
        <v>0.20204776125326149</v>
      </c>
      <c r="H23" s="25">
        <v>509.27600000000001</v>
      </c>
      <c r="I23" s="188">
        <v>719.32600000000002</v>
      </c>
      <c r="J23" s="345">
        <f t="shared" si="5"/>
        <v>4.6105563848550558E-3</v>
      </c>
      <c r="K23" s="295">
        <f t="shared" si="6"/>
        <v>5.192721772314896E-3</v>
      </c>
      <c r="L23" s="67">
        <f t="shared" si="7"/>
        <v>0.41244825988265699</v>
      </c>
      <c r="N23" s="40">
        <f t="shared" si="0"/>
        <v>5.0526921512406613</v>
      </c>
      <c r="O23" s="201">
        <f t="shared" si="1"/>
        <v>5.9370904108684535</v>
      </c>
      <c r="P23" s="67">
        <f t="shared" si="8"/>
        <v>0.17503505718444234</v>
      </c>
    </row>
    <row r="24" spans="1:16" ht="20.100000000000001" customHeight="1" x14ac:dyDescent="0.25">
      <c r="A24" s="14" t="s">
        <v>181</v>
      </c>
      <c r="B24" s="25">
        <v>1194.9700000000003</v>
      </c>
      <c r="C24" s="188">
        <v>1085.49</v>
      </c>
      <c r="D24" s="345">
        <f t="shared" si="2"/>
        <v>5.0552519061422179E-3</v>
      </c>
      <c r="E24" s="295">
        <f t="shared" si="3"/>
        <v>3.8461414448465493E-3</v>
      </c>
      <c r="F24" s="67">
        <f t="shared" si="4"/>
        <v>-9.1617362778982081E-2</v>
      </c>
      <c r="H24" s="25">
        <v>650.43499999999995</v>
      </c>
      <c r="I24" s="188">
        <v>654.11399999999992</v>
      </c>
      <c r="J24" s="345">
        <f t="shared" si="5"/>
        <v>5.8884911957037015E-3</v>
      </c>
      <c r="K24" s="295">
        <f t="shared" si="6"/>
        <v>4.7219647411270906E-3</v>
      </c>
      <c r="L24" s="67">
        <f t="shared" si="7"/>
        <v>5.6562146870939812E-3</v>
      </c>
      <c r="N24" s="40">
        <f t="shared" si="0"/>
        <v>5.4431073583437231</v>
      </c>
      <c r="O24" s="201">
        <f t="shared" si="1"/>
        <v>6.025979050935522</v>
      </c>
      <c r="P24" s="67">
        <f t="shared" si="8"/>
        <v>0.10708436454010349</v>
      </c>
    </row>
    <row r="25" spans="1:16" ht="20.100000000000001" customHeight="1" x14ac:dyDescent="0.25">
      <c r="A25" s="14" t="s">
        <v>188</v>
      </c>
      <c r="B25" s="25">
        <v>1024.3899999999999</v>
      </c>
      <c r="C25" s="188">
        <v>1046.1199999999999</v>
      </c>
      <c r="D25" s="345">
        <f t="shared" si="2"/>
        <v>4.3336230199360858E-3</v>
      </c>
      <c r="E25" s="295">
        <f t="shared" si="3"/>
        <v>3.7066444539174672E-3</v>
      </c>
      <c r="F25" s="67">
        <f t="shared" si="4"/>
        <v>2.1212624098243853E-2</v>
      </c>
      <c r="H25" s="25">
        <v>436.47699999999998</v>
      </c>
      <c r="I25" s="188">
        <v>633.69899999999996</v>
      </c>
      <c r="J25" s="345">
        <f t="shared" si="5"/>
        <v>3.9514954939804357E-3</v>
      </c>
      <c r="K25" s="295">
        <f t="shared" si="6"/>
        <v>4.5745914847985158E-3</v>
      </c>
      <c r="L25" s="67">
        <f t="shared" si="7"/>
        <v>0.45184969654758439</v>
      </c>
      <c r="N25" s="40">
        <f t="shared" si="0"/>
        <v>4.260847919249505</v>
      </c>
      <c r="O25" s="201">
        <f t="shared" si="1"/>
        <v>6.0576128933583151</v>
      </c>
      <c r="P25" s="67">
        <f t="shared" si="8"/>
        <v>0.42169188109048672</v>
      </c>
    </row>
    <row r="26" spans="1:16" ht="20.100000000000001" customHeight="1" x14ac:dyDescent="0.25">
      <c r="A26" s="14" t="s">
        <v>189</v>
      </c>
      <c r="B26" s="25">
        <v>312.72000000000003</v>
      </c>
      <c r="C26" s="188">
        <v>1052.96</v>
      </c>
      <c r="D26" s="345">
        <f t="shared" si="2"/>
        <v>1.3229439869526384E-3</v>
      </c>
      <c r="E26" s="295">
        <f t="shared" si="3"/>
        <v>3.7308801516049181E-3</v>
      </c>
      <c r="F26" s="67">
        <f t="shared" si="4"/>
        <v>2.367101560501407</v>
      </c>
      <c r="H26" s="25">
        <v>163.46299999999999</v>
      </c>
      <c r="I26" s="188">
        <v>567.69800000000009</v>
      </c>
      <c r="J26" s="345">
        <f t="shared" si="5"/>
        <v>1.4798564596359576E-3</v>
      </c>
      <c r="K26" s="295">
        <f t="shared" si="6"/>
        <v>4.098138764203744E-3</v>
      </c>
      <c r="L26" s="67">
        <f t="shared" si="7"/>
        <v>2.4729449477863499</v>
      </c>
      <c r="N26" s="40">
        <f t="shared" si="0"/>
        <v>5.2271360961882829</v>
      </c>
      <c r="O26" s="201">
        <f t="shared" si="1"/>
        <v>5.3914488679531996</v>
      </c>
      <c r="P26" s="67">
        <f t="shared" si="8"/>
        <v>3.14345692825439E-2</v>
      </c>
    </row>
    <row r="27" spans="1:16" ht="20.100000000000001" customHeight="1" x14ac:dyDescent="0.25">
      <c r="A27" s="14" t="s">
        <v>210</v>
      </c>
      <c r="B27" s="25">
        <v>235.85</v>
      </c>
      <c r="C27" s="188">
        <v>547.32999999999993</v>
      </c>
      <c r="D27" s="345">
        <f t="shared" si="2"/>
        <v>9.9774986992446821E-4</v>
      </c>
      <c r="E27" s="295">
        <f t="shared" si="3"/>
        <v>1.9393164349813094E-3</v>
      </c>
      <c r="F27" s="67">
        <f t="shared" si="4"/>
        <v>1.3206699173203305</v>
      </c>
      <c r="H27" s="25">
        <v>206.40899999999999</v>
      </c>
      <c r="I27" s="188">
        <v>507.53300000000002</v>
      </c>
      <c r="J27" s="345">
        <f t="shared" si="5"/>
        <v>1.8686534076641098E-3</v>
      </c>
      <c r="K27" s="295">
        <f t="shared" si="6"/>
        <v>3.6638153761553126E-3</v>
      </c>
      <c r="L27" s="67">
        <f t="shared" si="7"/>
        <v>1.4588704949881064</v>
      </c>
      <c r="N27" s="40">
        <f t="shared" ref="N27" si="9">(H27/B27)*10</f>
        <v>8.7517065931736262</v>
      </c>
      <c r="O27" s="201">
        <f t="shared" ref="O27" si="10">(I27/C27)*10</f>
        <v>9.272888385434749</v>
      </c>
      <c r="P27" s="67">
        <f t="shared" ref="P27" si="11">(O27-N27)/N27</f>
        <v>5.9552018422058067E-2</v>
      </c>
    </row>
    <row r="28" spans="1:16" ht="20.100000000000001" customHeight="1" x14ac:dyDescent="0.25">
      <c r="A28" s="14" t="s">
        <v>179</v>
      </c>
      <c r="B28" s="25">
        <v>636.31999999999994</v>
      </c>
      <c r="C28" s="188">
        <v>617.05999999999995</v>
      </c>
      <c r="D28" s="345">
        <f t="shared" si="2"/>
        <v>2.6919151885958768E-3</v>
      </c>
      <c r="E28" s="295">
        <f t="shared" si="3"/>
        <v>2.1863859086283721E-3</v>
      </c>
      <c r="F28" s="67">
        <f t="shared" si="4"/>
        <v>-3.0267789791299963E-2</v>
      </c>
      <c r="H28" s="25">
        <v>531.827</v>
      </c>
      <c r="I28" s="188">
        <v>488.89199999999994</v>
      </c>
      <c r="J28" s="345">
        <f t="shared" si="5"/>
        <v>4.8147141638096233E-3</v>
      </c>
      <c r="K28" s="295">
        <f t="shared" si="6"/>
        <v>3.5292483974033663E-3</v>
      </c>
      <c r="L28" s="67">
        <f t="shared" si="7"/>
        <v>-8.0731140013575953E-2</v>
      </c>
      <c r="N28" s="40">
        <f t="shared" si="0"/>
        <v>8.3578545385969321</v>
      </c>
      <c r="O28" s="201">
        <f t="shared" si="1"/>
        <v>7.9229248371309113</v>
      </c>
      <c r="P28" s="67">
        <f t="shared" si="8"/>
        <v>-5.2038438747347975E-2</v>
      </c>
    </row>
    <row r="29" spans="1:16" ht="20.100000000000001" customHeight="1" x14ac:dyDescent="0.25">
      <c r="A29" s="14" t="s">
        <v>192</v>
      </c>
      <c r="B29" s="25">
        <v>747.67000000000007</v>
      </c>
      <c r="C29" s="188">
        <v>565.84</v>
      </c>
      <c r="D29" s="345">
        <f t="shared" si="2"/>
        <v>3.1629749639449957E-3</v>
      </c>
      <c r="E29" s="295">
        <f t="shared" si="3"/>
        <v>2.0049016344249799E-3</v>
      </c>
      <c r="F29" s="67">
        <f>(C29-B29)/B29</f>
        <v>-0.24319552743857586</v>
      </c>
      <c r="H29" s="25">
        <v>428.30399999999997</v>
      </c>
      <c r="I29" s="188">
        <v>484.09500000000008</v>
      </c>
      <c r="J29" s="345">
        <f t="shared" si="5"/>
        <v>3.8775040289724234E-3</v>
      </c>
      <c r="K29" s="295">
        <f t="shared" si="6"/>
        <v>3.4946194720735526E-3</v>
      </c>
      <c r="L29" s="67">
        <f>(I29-H29)/H29</f>
        <v>0.130260282416228</v>
      </c>
      <c r="N29" s="40">
        <f t="shared" si="0"/>
        <v>5.7285165915443965</v>
      </c>
      <c r="O29" s="201">
        <f t="shared" si="1"/>
        <v>8.5553336632263548</v>
      </c>
      <c r="P29" s="67">
        <f>(O29-N29)/N29</f>
        <v>0.49346406290495776</v>
      </c>
    </row>
    <row r="30" spans="1:16" ht="20.100000000000001" customHeight="1" x14ac:dyDescent="0.25">
      <c r="A30" s="14" t="s">
        <v>204</v>
      </c>
      <c r="B30" s="25">
        <v>211.97</v>
      </c>
      <c r="C30" s="188">
        <v>496.21000000000004</v>
      </c>
      <c r="D30" s="345">
        <f t="shared" si="2"/>
        <v>8.9672690238664201E-4</v>
      </c>
      <c r="E30" s="295">
        <f t="shared" si="3"/>
        <v>1.7581864838435235E-3</v>
      </c>
      <c r="F30" s="67">
        <f t="shared" si="4"/>
        <v>1.3409444732745199</v>
      </c>
      <c r="H30" s="25">
        <v>168.37199999999999</v>
      </c>
      <c r="I30" s="188">
        <v>457.75399999999996</v>
      </c>
      <c r="J30" s="345">
        <f t="shared" si="5"/>
        <v>1.5242984150653388E-3</v>
      </c>
      <c r="K30" s="295">
        <f t="shared" si="6"/>
        <v>3.3044671847871935E-3</v>
      </c>
      <c r="L30" s="67">
        <f t="shared" si="7"/>
        <v>1.7187061981802199</v>
      </c>
      <c r="N30" s="40">
        <f t="shared" si="0"/>
        <v>7.9431995093645327</v>
      </c>
      <c r="O30" s="201">
        <f t="shared" si="1"/>
        <v>9.2250055420084216</v>
      </c>
      <c r="P30" s="67">
        <f t="shared" si="8"/>
        <v>0.1613715016389454</v>
      </c>
    </row>
    <row r="31" spans="1:16" ht="20.100000000000001" customHeight="1" x14ac:dyDescent="0.25">
      <c r="A31" s="14" t="s">
        <v>180</v>
      </c>
      <c r="B31" s="25">
        <v>268.56</v>
      </c>
      <c r="C31" s="188">
        <v>638.30999999999995</v>
      </c>
      <c r="D31" s="345">
        <f t="shared" si="2"/>
        <v>1.1361276449731404E-3</v>
      </c>
      <c r="E31" s="295">
        <f t="shared" si="3"/>
        <v>2.2616795600696464E-3</v>
      </c>
      <c r="F31" s="67">
        <f t="shared" si="4"/>
        <v>1.3767873100983019</v>
      </c>
      <c r="H31" s="25">
        <v>186.44399999999996</v>
      </c>
      <c r="I31" s="188">
        <v>446.84300000000002</v>
      </c>
      <c r="J31" s="345">
        <f t="shared" si="5"/>
        <v>1.6879070967764354E-3</v>
      </c>
      <c r="K31" s="295">
        <f t="shared" si="6"/>
        <v>3.225702080706808E-3</v>
      </c>
      <c r="L31" s="67">
        <f t="shared" si="7"/>
        <v>1.3966606595009767</v>
      </c>
      <c r="N31" s="40">
        <f t="shared" si="0"/>
        <v>6.9423592493297566</v>
      </c>
      <c r="O31" s="201">
        <f t="shared" si="1"/>
        <v>7.0004073255941481</v>
      </c>
      <c r="P31" s="67">
        <f t="shared" si="8"/>
        <v>8.3614336538397616E-3</v>
      </c>
    </row>
    <row r="32" spans="1:16" ht="20.100000000000001" customHeight="1" thickBot="1" x14ac:dyDescent="0.3">
      <c r="A32" s="14" t="s">
        <v>17</v>
      </c>
      <c r="B32" s="25">
        <f>B33-SUM(B7:B31)</f>
        <v>6731.9600000000501</v>
      </c>
      <c r="C32" s="188">
        <f>C33-SUM(C7:C31)</f>
        <v>8788.2199999999139</v>
      </c>
      <c r="D32" s="345">
        <f t="shared" si="2"/>
        <v>2.8479169872108429E-2</v>
      </c>
      <c r="E32" s="295">
        <f t="shared" si="3"/>
        <v>3.1138690516199143E-2</v>
      </c>
      <c r="F32" s="67">
        <f t="shared" si="4"/>
        <v>0.30544744769723059</v>
      </c>
      <c r="H32" s="25">
        <f>H33-SUM(H7:H31)</f>
        <v>5308.3920000000217</v>
      </c>
      <c r="I32" s="188">
        <f>I33-SUM(I7:I31)</f>
        <v>5822.5800000000163</v>
      </c>
      <c r="J32" s="345">
        <f t="shared" si="5"/>
        <v>4.805771453772336E-2</v>
      </c>
      <c r="K32" s="295">
        <f t="shared" si="6"/>
        <v>4.2032455294324624E-2</v>
      </c>
      <c r="L32" s="67">
        <f t="shared" si="7"/>
        <v>9.6863230899299171E-2</v>
      </c>
      <c r="N32" s="40">
        <f t="shared" si="0"/>
        <v>7.8853587959524152</v>
      </c>
      <c r="O32" s="201">
        <f t="shared" si="1"/>
        <v>6.6254372330233799</v>
      </c>
      <c r="P32" s="67">
        <f t="shared" si="8"/>
        <v>-0.15977986487764612</v>
      </c>
    </row>
    <row r="33" spans="1:16" ht="26.25" customHeight="1" thickBot="1" x14ac:dyDescent="0.3">
      <c r="A33" s="18" t="s">
        <v>18</v>
      </c>
      <c r="B33" s="23">
        <v>236381.89000000004</v>
      </c>
      <c r="C33" s="193">
        <v>282228.31000000006</v>
      </c>
      <c r="D33" s="341">
        <f>SUM(D7:D32)</f>
        <v>1.0000000000000002</v>
      </c>
      <c r="E33" s="342">
        <f>SUM(E7:E32)</f>
        <v>0.99999999999999944</v>
      </c>
      <c r="F33" s="72">
        <f t="shared" si="4"/>
        <v>0.19395064486539135</v>
      </c>
      <c r="G33" s="2"/>
      <c r="H33" s="23">
        <v>110458.68600000005</v>
      </c>
      <c r="I33" s="193">
        <v>138525.81199999998</v>
      </c>
      <c r="J33" s="341">
        <f>SUM(J7:J32)</f>
        <v>0.99999999999999989</v>
      </c>
      <c r="K33" s="342">
        <f>SUM(K7:K32)</f>
        <v>1</v>
      </c>
      <c r="L33" s="72">
        <f t="shared" si="7"/>
        <v>0.254096142335062</v>
      </c>
      <c r="N33" s="35">
        <f t="shared" si="0"/>
        <v>4.6728912269886678</v>
      </c>
      <c r="O33" s="194">
        <f t="shared" si="1"/>
        <v>4.9082890373400154</v>
      </c>
      <c r="P33" s="72">
        <f t="shared" si="8"/>
        <v>5.0375195765693888E-2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jan-junho</v>
      </c>
      <c r="C37" s="467"/>
      <c r="D37" s="465" t="str">
        <f>B5</f>
        <v>jan-junho</v>
      </c>
      <c r="E37" s="467"/>
      <c r="F37" s="177" t="str">
        <f>F5</f>
        <v>2021/2020</v>
      </c>
      <c r="H37" s="468" t="str">
        <f>B5</f>
        <v>jan-junho</v>
      </c>
      <c r="I37" s="467"/>
      <c r="J37" s="465" t="str">
        <f>B5</f>
        <v>jan-junho</v>
      </c>
      <c r="K37" s="466"/>
      <c r="L37" s="177" t="str">
        <f>L5</f>
        <v>2021/2020</v>
      </c>
      <c r="N37" s="468" t="str">
        <f>B5</f>
        <v>jan-junho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164</v>
      </c>
      <c r="B39" s="46">
        <v>79976.84</v>
      </c>
      <c r="C39" s="195">
        <v>90806.02</v>
      </c>
      <c r="D39" s="345">
        <f t="shared" ref="D39:D61" si="12">B39/$B$62</f>
        <v>0.43733362497351297</v>
      </c>
      <c r="E39" s="344">
        <f t="shared" ref="E39:E61" si="13">C39/$C$62</f>
        <v>0.41944760933946285</v>
      </c>
      <c r="F39" s="67">
        <f>(C39-B39)/B39</f>
        <v>0.13540394944336395</v>
      </c>
      <c r="H39" s="46">
        <v>30977.632999999994</v>
      </c>
      <c r="I39" s="195">
        <v>36101.332999999999</v>
      </c>
      <c r="J39" s="345">
        <f t="shared" ref="J39:J61" si="14">H39/$H$62</f>
        <v>0.41974715469493257</v>
      </c>
      <c r="K39" s="344">
        <f t="shared" ref="K39:K61" si="15">I39/$I$62</f>
        <v>0.39317780236688005</v>
      </c>
      <c r="L39" s="67">
        <f>(I39-H39)/H39</f>
        <v>0.16539998391742861</v>
      </c>
      <c r="N39" s="40">
        <f t="shared" ref="N39:N62" si="16">(H39/B39)*10</f>
        <v>3.8733254527185612</v>
      </c>
      <c r="O39" s="200">
        <f t="shared" ref="O39:O62" si="17">(I39/C39)*10</f>
        <v>3.9756541471589655</v>
      </c>
      <c r="P39" s="76">
        <f t="shared" si="8"/>
        <v>2.6418821679077623E-2</v>
      </c>
    </row>
    <row r="40" spans="1:16" ht="20.100000000000001" customHeight="1" x14ac:dyDescent="0.25">
      <c r="A40" s="45" t="s">
        <v>171</v>
      </c>
      <c r="B40" s="25">
        <v>36523.83</v>
      </c>
      <c r="C40" s="188">
        <v>44042.48</v>
      </c>
      <c r="D40" s="345">
        <f t="shared" si="12"/>
        <v>0.19972155653832216</v>
      </c>
      <c r="E40" s="295">
        <f t="shared" si="13"/>
        <v>0.20343929780625894</v>
      </c>
      <c r="F40" s="67">
        <f t="shared" ref="F40:F62" si="18">(C40-B40)/B40</f>
        <v>0.20585601236233991</v>
      </c>
      <c r="H40" s="25">
        <v>13758.383000000002</v>
      </c>
      <c r="I40" s="188">
        <v>17454.074999999997</v>
      </c>
      <c r="J40" s="345">
        <f t="shared" si="14"/>
        <v>0.18642619071163805</v>
      </c>
      <c r="K40" s="295">
        <f t="shared" si="15"/>
        <v>0.19009145315622281</v>
      </c>
      <c r="L40" s="67">
        <f t="shared" ref="L40:L62" si="19">(I40-H40)/H40</f>
        <v>0.26861383347156387</v>
      </c>
      <c r="N40" s="40">
        <f t="shared" si="16"/>
        <v>3.7669606391224582</v>
      </c>
      <c r="O40" s="201">
        <f t="shared" si="17"/>
        <v>3.9630091221021151</v>
      </c>
      <c r="P40" s="67">
        <f t="shared" si="8"/>
        <v>5.2044207986555416E-2</v>
      </c>
    </row>
    <row r="41" spans="1:16" ht="20.100000000000001" customHeight="1" x14ac:dyDescent="0.25">
      <c r="A41" s="45" t="s">
        <v>170</v>
      </c>
      <c r="B41" s="25">
        <v>34262.11</v>
      </c>
      <c r="C41" s="188">
        <v>39463.1</v>
      </c>
      <c r="D41" s="345">
        <f t="shared" si="12"/>
        <v>0.187353898522888</v>
      </c>
      <c r="E41" s="295">
        <f t="shared" si="13"/>
        <v>0.18228640515380098</v>
      </c>
      <c r="F41" s="67">
        <f t="shared" si="18"/>
        <v>0.15180004967586636</v>
      </c>
      <c r="H41" s="25">
        <v>13517.661</v>
      </c>
      <c r="I41" s="188">
        <v>15951.901000000002</v>
      </c>
      <c r="J41" s="345">
        <f t="shared" si="14"/>
        <v>0.18316440584342444</v>
      </c>
      <c r="K41" s="295">
        <f t="shared" si="15"/>
        <v>0.17373135165823481</v>
      </c>
      <c r="L41" s="67">
        <f t="shared" si="19"/>
        <v>0.18007849138989368</v>
      </c>
      <c r="N41" s="40">
        <f t="shared" si="16"/>
        <v>3.9453673460274334</v>
      </c>
      <c r="O41" s="201">
        <f t="shared" si="17"/>
        <v>4.0422321105032299</v>
      </c>
      <c r="P41" s="67">
        <f t="shared" si="8"/>
        <v>2.4551519790249457E-2</v>
      </c>
    </row>
    <row r="42" spans="1:16" ht="20.100000000000001" customHeight="1" x14ac:dyDescent="0.25">
      <c r="A42" s="45" t="s">
        <v>168</v>
      </c>
      <c r="B42" s="25">
        <v>11249.74</v>
      </c>
      <c r="C42" s="188">
        <v>15129.570000000002</v>
      </c>
      <c r="D42" s="345">
        <f t="shared" si="12"/>
        <v>6.1516428683723041E-2</v>
      </c>
      <c r="E42" s="295">
        <f t="shared" si="13"/>
        <v>6.9885916890026198E-2</v>
      </c>
      <c r="F42" s="67">
        <f t="shared" si="18"/>
        <v>0.34488174837818492</v>
      </c>
      <c r="H42" s="25">
        <v>5135.9250000000002</v>
      </c>
      <c r="I42" s="188">
        <v>7455.9250000000002</v>
      </c>
      <c r="J42" s="345">
        <f t="shared" si="14"/>
        <v>6.9591821475726429E-2</v>
      </c>
      <c r="K42" s="295">
        <f t="shared" si="15"/>
        <v>8.1202104257820068E-2</v>
      </c>
      <c r="L42" s="67">
        <f t="shared" si="19"/>
        <v>0.45171999201701735</v>
      </c>
      <c r="N42" s="40">
        <f t="shared" si="16"/>
        <v>4.5653721774903246</v>
      </c>
      <c r="O42" s="201">
        <f t="shared" si="17"/>
        <v>4.9280481864322647</v>
      </c>
      <c r="P42" s="67">
        <f t="shared" si="8"/>
        <v>7.9440622766775229E-2</v>
      </c>
    </row>
    <row r="43" spans="1:16" ht="20.100000000000001" customHeight="1" x14ac:dyDescent="0.25">
      <c r="A43" s="45" t="s">
        <v>178</v>
      </c>
      <c r="B43" s="25">
        <v>4186.58</v>
      </c>
      <c r="C43" s="188">
        <v>6318.7</v>
      </c>
      <c r="D43" s="345">
        <f t="shared" si="12"/>
        <v>2.2893280200138064E-2</v>
      </c>
      <c r="E43" s="295">
        <f t="shared" si="13"/>
        <v>2.9187091440999877E-2</v>
      </c>
      <c r="F43" s="67">
        <f t="shared" si="18"/>
        <v>0.50927487352445189</v>
      </c>
      <c r="H43" s="25">
        <v>2701.2710000000002</v>
      </c>
      <c r="I43" s="188">
        <v>4594.808</v>
      </c>
      <c r="J43" s="345">
        <f t="shared" si="14"/>
        <v>3.6602241892075338E-2</v>
      </c>
      <c r="K43" s="295">
        <f t="shared" si="15"/>
        <v>5.0041822880550126E-2</v>
      </c>
      <c r="L43" s="67">
        <f t="shared" si="19"/>
        <v>0.70098002014607186</v>
      </c>
      <c r="N43" s="40">
        <f t="shared" si="16"/>
        <v>6.4522139789517938</v>
      </c>
      <c r="O43" s="201">
        <f t="shared" si="17"/>
        <v>7.2717615965309328</v>
      </c>
      <c r="P43" s="67">
        <f t="shared" si="8"/>
        <v>0.12701804686773269</v>
      </c>
    </row>
    <row r="44" spans="1:16" ht="20.100000000000001" customHeight="1" x14ac:dyDescent="0.25">
      <c r="A44" s="45" t="s">
        <v>176</v>
      </c>
      <c r="B44" s="25">
        <v>5357.98</v>
      </c>
      <c r="C44" s="188">
        <v>6394.65</v>
      </c>
      <c r="D44" s="345">
        <f t="shared" si="12"/>
        <v>2.9298792199536555E-2</v>
      </c>
      <c r="E44" s="295">
        <f t="shared" si="13"/>
        <v>2.9537916704890223E-2</v>
      </c>
      <c r="F44" s="67">
        <f t="shared" si="18"/>
        <v>0.19348149862448163</v>
      </c>
      <c r="H44" s="25">
        <v>2194.56</v>
      </c>
      <c r="I44" s="188">
        <v>2747.3190000000004</v>
      </c>
      <c r="J44" s="345">
        <f t="shared" si="14"/>
        <v>2.9736304120050468E-2</v>
      </c>
      <c r="K44" s="295">
        <f t="shared" si="15"/>
        <v>2.9920913081541191E-2</v>
      </c>
      <c r="L44" s="67">
        <f t="shared" si="19"/>
        <v>0.25187691382327232</v>
      </c>
      <c r="N44" s="40">
        <f t="shared" si="16"/>
        <v>4.0958719517430078</v>
      </c>
      <c r="O44" s="201">
        <f t="shared" si="17"/>
        <v>4.2962773568529951</v>
      </c>
      <c r="P44" s="67">
        <f t="shared" si="8"/>
        <v>4.8928630453084425E-2</v>
      </c>
    </row>
    <row r="45" spans="1:16" ht="20.100000000000001" customHeight="1" x14ac:dyDescent="0.25">
      <c r="A45" s="45" t="s">
        <v>183</v>
      </c>
      <c r="B45" s="25">
        <v>1652.1999999999998</v>
      </c>
      <c r="C45" s="188">
        <v>2752.9</v>
      </c>
      <c r="D45" s="345">
        <f t="shared" si="12"/>
        <v>9.0346482204252902E-3</v>
      </c>
      <c r="E45" s="295">
        <f t="shared" si="13"/>
        <v>1.2716087807290829E-2</v>
      </c>
      <c r="F45" s="67">
        <f t="shared" si="18"/>
        <v>0.66620263890570175</v>
      </c>
      <c r="H45" s="25">
        <v>826.44100000000003</v>
      </c>
      <c r="I45" s="188">
        <v>1393.1020000000001</v>
      </c>
      <c r="J45" s="345">
        <f t="shared" si="14"/>
        <v>1.1198281620588469E-2</v>
      </c>
      <c r="K45" s="295">
        <f t="shared" si="15"/>
        <v>1.5172203830614935E-2</v>
      </c>
      <c r="L45" s="67">
        <f t="shared" si="19"/>
        <v>0.68566419139418311</v>
      </c>
      <c r="N45" s="40">
        <f t="shared" si="16"/>
        <v>5.0020639147802939</v>
      </c>
      <c r="O45" s="201">
        <f t="shared" si="17"/>
        <v>5.0604889389371213</v>
      </c>
      <c r="P45" s="67">
        <f t="shared" si="8"/>
        <v>1.1680183450713382E-2</v>
      </c>
    </row>
    <row r="46" spans="1:16" ht="20.100000000000001" customHeight="1" x14ac:dyDescent="0.25">
      <c r="A46" s="45" t="s">
        <v>174</v>
      </c>
      <c r="B46" s="25">
        <v>2737.9700000000003</v>
      </c>
      <c r="C46" s="188">
        <v>2858.09</v>
      </c>
      <c r="D46" s="345">
        <f t="shared" si="12"/>
        <v>1.4971913683620526E-2</v>
      </c>
      <c r="E46" s="295">
        <f t="shared" si="13"/>
        <v>1.320197733340835E-2</v>
      </c>
      <c r="F46" s="67">
        <f t="shared" si="18"/>
        <v>4.3871919706936116E-2</v>
      </c>
      <c r="H46" s="25">
        <v>1006.0120000000001</v>
      </c>
      <c r="I46" s="188">
        <v>988.55499999999984</v>
      </c>
      <c r="J46" s="345">
        <f t="shared" si="14"/>
        <v>1.3631469989619885E-2</v>
      </c>
      <c r="K46" s="295">
        <f t="shared" si="15"/>
        <v>1.0766302796043322E-2</v>
      </c>
      <c r="L46" s="67">
        <f t="shared" si="19"/>
        <v>-1.7352675713609995E-2</v>
      </c>
      <c r="N46" s="40">
        <f t="shared" si="16"/>
        <v>3.6742988418426794</v>
      </c>
      <c r="O46" s="201">
        <f t="shared" si="17"/>
        <v>3.4587959091561138</v>
      </c>
      <c r="P46" s="67">
        <f t="shared" si="8"/>
        <v>-5.8651443979578374E-2</v>
      </c>
    </row>
    <row r="47" spans="1:16" ht="20.100000000000001" customHeight="1" x14ac:dyDescent="0.25">
      <c r="A47" s="45" t="s">
        <v>173</v>
      </c>
      <c r="B47" s="25">
        <v>1007.9300000000001</v>
      </c>
      <c r="C47" s="188">
        <v>1211.58</v>
      </c>
      <c r="D47" s="345">
        <f t="shared" si="12"/>
        <v>5.5116166207561214E-3</v>
      </c>
      <c r="E47" s="295">
        <f t="shared" si="13"/>
        <v>5.596482860095689E-3</v>
      </c>
      <c r="F47" s="67">
        <f t="shared" si="18"/>
        <v>0.20204776125326149</v>
      </c>
      <c r="H47" s="25">
        <v>509.27600000000001</v>
      </c>
      <c r="I47" s="188">
        <v>719.32600000000002</v>
      </c>
      <c r="J47" s="345">
        <f t="shared" si="14"/>
        <v>6.9006935408659695E-3</v>
      </c>
      <c r="K47" s="295">
        <f t="shared" si="15"/>
        <v>7.8341432950788381E-3</v>
      </c>
      <c r="L47" s="67">
        <f t="shared" si="19"/>
        <v>0.41244825988265699</v>
      </c>
      <c r="N47" s="40">
        <f t="shared" si="16"/>
        <v>5.0526921512406613</v>
      </c>
      <c r="O47" s="201">
        <f t="shared" si="17"/>
        <v>5.9370904108684535</v>
      </c>
      <c r="P47" s="67">
        <f t="shared" si="8"/>
        <v>0.17503505718444234</v>
      </c>
    </row>
    <row r="48" spans="1:16" ht="20.100000000000001" customHeight="1" x14ac:dyDescent="0.25">
      <c r="A48" s="45" t="s">
        <v>181</v>
      </c>
      <c r="B48" s="25">
        <v>1194.9700000000003</v>
      </c>
      <c r="C48" s="188">
        <v>1085.49</v>
      </c>
      <c r="D48" s="345">
        <f t="shared" si="12"/>
        <v>6.5343987313652169E-3</v>
      </c>
      <c r="E48" s="295">
        <f t="shared" si="13"/>
        <v>5.0140528729471188E-3</v>
      </c>
      <c r="F48" s="67">
        <f t="shared" si="18"/>
        <v>-9.1617362778982081E-2</v>
      </c>
      <c r="H48" s="25">
        <v>650.43499999999995</v>
      </c>
      <c r="I48" s="188">
        <v>654.11399999999992</v>
      </c>
      <c r="J48" s="345">
        <f t="shared" si="14"/>
        <v>8.8133990277436142E-3</v>
      </c>
      <c r="K48" s="295">
        <f t="shared" si="15"/>
        <v>7.1239226822291946E-3</v>
      </c>
      <c r="L48" s="67">
        <f t="shared" si="19"/>
        <v>5.6562146870939812E-3</v>
      </c>
      <c r="N48" s="40">
        <f t="shared" si="16"/>
        <v>5.4431073583437231</v>
      </c>
      <c r="O48" s="201">
        <f t="shared" si="17"/>
        <v>6.025979050935522</v>
      </c>
      <c r="P48" s="67">
        <f t="shared" si="8"/>
        <v>0.10708436454010349</v>
      </c>
    </row>
    <row r="49" spans="1:16" ht="20.100000000000001" customHeight="1" x14ac:dyDescent="0.25">
      <c r="A49" s="45" t="s">
        <v>188</v>
      </c>
      <c r="B49" s="25">
        <v>1024.3899999999999</v>
      </c>
      <c r="C49" s="188">
        <v>1046.1199999999999</v>
      </c>
      <c r="D49" s="345">
        <f t="shared" si="12"/>
        <v>5.6016240712513385E-3</v>
      </c>
      <c r="E49" s="295">
        <f t="shared" si="13"/>
        <v>4.8321965116651829E-3</v>
      </c>
      <c r="F49" s="67">
        <f t="shared" si="18"/>
        <v>2.1212624098243853E-2</v>
      </c>
      <c r="H49" s="25">
        <v>436.47699999999998</v>
      </c>
      <c r="I49" s="188">
        <v>633.69899999999996</v>
      </c>
      <c r="J49" s="345">
        <f t="shared" si="14"/>
        <v>5.9142665561239009E-3</v>
      </c>
      <c r="K49" s="295">
        <f t="shared" si="15"/>
        <v>6.9015839437864945E-3</v>
      </c>
      <c r="L49" s="67">
        <f t="shared" si="19"/>
        <v>0.45184969654758439</v>
      </c>
      <c r="N49" s="40">
        <f t="shared" si="16"/>
        <v>4.260847919249505</v>
      </c>
      <c r="O49" s="201">
        <f t="shared" si="17"/>
        <v>6.0576128933583151</v>
      </c>
      <c r="P49" s="67">
        <f t="shared" si="8"/>
        <v>0.42169188109048672</v>
      </c>
    </row>
    <row r="50" spans="1:16" ht="20.100000000000001" customHeight="1" x14ac:dyDescent="0.25">
      <c r="A50" s="45" t="s">
        <v>189</v>
      </c>
      <c r="B50" s="25">
        <v>312.72000000000003</v>
      </c>
      <c r="C50" s="188">
        <v>1052.96</v>
      </c>
      <c r="D50" s="345">
        <f t="shared" si="12"/>
        <v>1.7100321943417244E-3</v>
      </c>
      <c r="E50" s="295">
        <f t="shared" si="13"/>
        <v>4.8637915716389811E-3</v>
      </c>
      <c r="F50" s="67">
        <f t="shared" si="18"/>
        <v>2.367101560501407</v>
      </c>
      <c r="H50" s="25">
        <v>163.46299999999999</v>
      </c>
      <c r="I50" s="188">
        <v>567.69800000000009</v>
      </c>
      <c r="J50" s="345">
        <f t="shared" si="14"/>
        <v>2.2149248507107619E-3</v>
      </c>
      <c r="K50" s="295">
        <f t="shared" si="15"/>
        <v>6.1827703716112953E-3</v>
      </c>
      <c r="L50" s="67">
        <f t="shared" si="19"/>
        <v>2.4729449477863499</v>
      </c>
      <c r="N50" s="40">
        <f t="shared" si="16"/>
        <v>5.2271360961882829</v>
      </c>
      <c r="O50" s="201">
        <f t="shared" si="17"/>
        <v>5.3914488679531996</v>
      </c>
      <c r="P50" s="67">
        <f t="shared" si="8"/>
        <v>3.14345692825439E-2</v>
      </c>
    </row>
    <row r="51" spans="1:16" ht="20.100000000000001" customHeight="1" x14ac:dyDescent="0.25">
      <c r="A51" s="45" t="s">
        <v>192</v>
      </c>
      <c r="B51" s="25">
        <v>747.67000000000007</v>
      </c>
      <c r="C51" s="188">
        <v>565.84</v>
      </c>
      <c r="D51" s="345">
        <f t="shared" si="12"/>
        <v>4.0884489982843343E-3</v>
      </c>
      <c r="E51" s="295">
        <f t="shared" si="13"/>
        <v>2.6137059554932774E-3</v>
      </c>
      <c r="F51" s="67">
        <f t="shared" si="18"/>
        <v>-0.24319552743857586</v>
      </c>
      <c r="H51" s="25">
        <v>428.30399999999997</v>
      </c>
      <c r="I51" s="188">
        <v>484.09500000000008</v>
      </c>
      <c r="J51" s="345">
        <f t="shared" si="14"/>
        <v>5.8035223460894646E-3</v>
      </c>
      <c r="K51" s="295">
        <f t="shared" si="15"/>
        <v>5.2722543025432002E-3</v>
      </c>
      <c r="L51" s="67">
        <f t="shared" si="19"/>
        <v>0.130260282416228</v>
      </c>
      <c r="N51" s="40">
        <f t="shared" si="16"/>
        <v>5.7285165915443965</v>
      </c>
      <c r="O51" s="201">
        <f t="shared" si="17"/>
        <v>8.5553336632263548</v>
      </c>
      <c r="P51" s="67">
        <f t="shared" si="8"/>
        <v>0.49346406290495776</v>
      </c>
    </row>
    <row r="52" spans="1:16" ht="20.100000000000001" customHeight="1" x14ac:dyDescent="0.25">
      <c r="A52" s="45" t="s">
        <v>180</v>
      </c>
      <c r="B52" s="25">
        <v>268.56</v>
      </c>
      <c r="C52" s="188">
        <v>638.30999999999995</v>
      </c>
      <c r="D52" s="345">
        <f t="shared" si="12"/>
        <v>1.4685541254554025E-3</v>
      </c>
      <c r="E52" s="295">
        <f t="shared" si="13"/>
        <v>2.9484565397478327E-3</v>
      </c>
      <c r="F52" s="67">
        <f t="shared" si="18"/>
        <v>1.3767873100983019</v>
      </c>
      <c r="H52" s="25">
        <v>186.44399999999996</v>
      </c>
      <c r="I52" s="188">
        <v>446.84300000000002</v>
      </c>
      <c r="J52" s="345">
        <f t="shared" si="14"/>
        <v>2.5263175695167542E-3</v>
      </c>
      <c r="K52" s="295">
        <f t="shared" si="15"/>
        <v>4.8665446437399914E-3</v>
      </c>
      <c r="L52" s="67">
        <f t="shared" si="19"/>
        <v>1.3966606595009767</v>
      </c>
      <c r="N52" s="40">
        <f t="shared" si="16"/>
        <v>6.9423592493297566</v>
      </c>
      <c r="O52" s="201">
        <f t="shared" si="17"/>
        <v>7.0004073255941481</v>
      </c>
      <c r="P52" s="67">
        <f t="shared" si="8"/>
        <v>8.3614336538397616E-3</v>
      </c>
    </row>
    <row r="53" spans="1:16" ht="20.100000000000001" customHeight="1" x14ac:dyDescent="0.25">
      <c r="A53" s="45" t="s">
        <v>193</v>
      </c>
      <c r="B53" s="25">
        <v>1113.26</v>
      </c>
      <c r="C53" s="188">
        <v>878.77999999999986</v>
      </c>
      <c r="D53" s="345">
        <f t="shared" si="12"/>
        <v>6.0875877483783187E-3</v>
      </c>
      <c r="E53" s="295">
        <f t="shared" si="13"/>
        <v>4.0592261409026966E-3</v>
      </c>
      <c r="F53" s="67">
        <f t="shared" si="18"/>
        <v>-0.21062465192318069</v>
      </c>
      <c r="H53" s="25">
        <v>507.51</v>
      </c>
      <c r="I53" s="188">
        <v>435.214</v>
      </c>
      <c r="J53" s="345">
        <f t="shared" si="14"/>
        <v>6.8767642278938891E-3</v>
      </c>
      <c r="K53" s="295">
        <f t="shared" si="15"/>
        <v>4.7398937894980037E-3</v>
      </c>
      <c r="L53" s="67">
        <f t="shared" si="19"/>
        <v>-0.14245236547063111</v>
      </c>
      <c r="N53" s="40">
        <f t="shared" si="16"/>
        <v>4.5587733323751864</v>
      </c>
      <c r="O53" s="201">
        <f t="shared" si="17"/>
        <v>4.9524795739548013</v>
      </c>
      <c r="P53" s="67">
        <f t="shared" si="8"/>
        <v>8.6362320052988523E-2</v>
      </c>
    </row>
    <row r="54" spans="1:16" ht="20.100000000000001" customHeight="1" x14ac:dyDescent="0.25">
      <c r="A54" s="45" t="s">
        <v>191</v>
      </c>
      <c r="B54" s="25">
        <v>802.19999999999993</v>
      </c>
      <c r="C54" s="188">
        <v>625.22</v>
      </c>
      <c r="D54" s="345">
        <f t="shared" si="12"/>
        <v>4.3866328546333178E-3</v>
      </c>
      <c r="E54" s="295">
        <f t="shared" si="13"/>
        <v>2.8879917246810174E-3</v>
      </c>
      <c r="F54" s="67">
        <f t="shared" si="18"/>
        <v>-0.22061829967589119</v>
      </c>
      <c r="H54" s="25">
        <v>514.48199999999997</v>
      </c>
      <c r="I54" s="188">
        <v>369.68</v>
      </c>
      <c r="J54" s="345">
        <f t="shared" si="14"/>
        <v>6.9712348791064289E-3</v>
      </c>
      <c r="K54" s="295">
        <f t="shared" si="15"/>
        <v>4.0261662908399592E-3</v>
      </c>
      <c r="L54" s="67">
        <f t="shared" si="19"/>
        <v>-0.28145202358877469</v>
      </c>
      <c r="N54" s="40">
        <f t="shared" si="16"/>
        <v>6.4133881824981298</v>
      </c>
      <c r="O54" s="201">
        <f t="shared" si="17"/>
        <v>5.9127986948594096</v>
      </c>
      <c r="P54" s="67">
        <f t="shared" si="8"/>
        <v>-7.805382636978192E-2</v>
      </c>
    </row>
    <row r="55" spans="1:16" ht="20.100000000000001" customHeight="1" x14ac:dyDescent="0.25">
      <c r="A55" s="45" t="s">
        <v>233</v>
      </c>
      <c r="B55" s="25">
        <v>0.26</v>
      </c>
      <c r="C55" s="188">
        <v>550.83999999999992</v>
      </c>
      <c r="D55" s="345">
        <f t="shared" si="12"/>
        <v>1.4217458765951917E-6</v>
      </c>
      <c r="E55" s="295">
        <f t="shared" si="13"/>
        <v>2.544418543270035E-3</v>
      </c>
      <c r="F55" s="67">
        <f t="shared" si="18"/>
        <v>2117.6153846153843</v>
      </c>
      <c r="H55" s="25">
        <v>0.249</v>
      </c>
      <c r="I55" s="188">
        <v>158.90199999999999</v>
      </c>
      <c r="J55" s="345">
        <f t="shared" si="14"/>
        <v>3.3739518290192868E-6</v>
      </c>
      <c r="K55" s="295">
        <f t="shared" si="15"/>
        <v>1.7305936916983638E-3</v>
      </c>
      <c r="L55" s="67">
        <f t="shared" si="19"/>
        <v>637.16064257028108</v>
      </c>
      <c r="N55" s="40">
        <f t="shared" si="16"/>
        <v>9.5769230769230766</v>
      </c>
      <c r="O55" s="201">
        <f t="shared" si="17"/>
        <v>2.8847215162297584</v>
      </c>
      <c r="P55" s="67">
        <f t="shared" si="8"/>
        <v>-0.69878409870693281</v>
      </c>
    </row>
    <row r="56" spans="1:16" ht="20.100000000000001" customHeight="1" x14ac:dyDescent="0.25">
      <c r="A56" s="45" t="s">
        <v>198</v>
      </c>
      <c r="B56" s="25">
        <v>35.879999999999995</v>
      </c>
      <c r="C56" s="188">
        <v>331.63999999999993</v>
      </c>
      <c r="D56" s="345">
        <f t="shared" si="12"/>
        <v>1.962009309701364E-4</v>
      </c>
      <c r="E56" s="295">
        <f t="shared" si="13"/>
        <v>1.5318984926477278E-3</v>
      </c>
      <c r="F56" s="67">
        <f t="shared" si="18"/>
        <v>8.2430323299888517</v>
      </c>
      <c r="H56" s="25">
        <v>27.650000000000002</v>
      </c>
      <c r="I56" s="188">
        <v>152.99199999999999</v>
      </c>
      <c r="J56" s="345">
        <f t="shared" si="14"/>
        <v>3.7465770310194095E-4</v>
      </c>
      <c r="K56" s="295">
        <f t="shared" si="15"/>
        <v>1.6662281788795363E-3</v>
      </c>
      <c r="L56" s="67">
        <f t="shared" si="19"/>
        <v>4.5331645569620242</v>
      </c>
      <c r="N56" s="40">
        <f t="shared" si="16"/>
        <v>7.70624303232999</v>
      </c>
      <c r="O56" s="201">
        <f t="shared" si="17"/>
        <v>4.6131950307562422</v>
      </c>
      <c r="P56" s="67">
        <f t="shared" si="8"/>
        <v>-0.40136912222953364</v>
      </c>
    </row>
    <row r="57" spans="1:16" ht="20.100000000000001" customHeight="1" x14ac:dyDescent="0.25">
      <c r="A57" s="45" t="s">
        <v>197</v>
      </c>
      <c r="B57" s="25">
        <v>92.23</v>
      </c>
      <c r="C57" s="188">
        <v>113.5</v>
      </c>
      <c r="D57" s="345">
        <f t="shared" si="12"/>
        <v>5.0433700845528659E-4</v>
      </c>
      <c r="E57" s="295">
        <f t="shared" si="13"/>
        <v>5.2427475248919653E-4</v>
      </c>
      <c r="F57" s="67">
        <f t="shared" si="18"/>
        <v>0.23061910441288078</v>
      </c>
      <c r="H57" s="25">
        <v>57.210999999999999</v>
      </c>
      <c r="I57" s="188">
        <v>123.83</v>
      </c>
      <c r="J57" s="345">
        <f t="shared" si="14"/>
        <v>7.752094702410539E-4</v>
      </c>
      <c r="K57" s="295">
        <f t="shared" si="15"/>
        <v>1.3486263032750274E-3</v>
      </c>
      <c r="L57" s="67">
        <f t="shared" si="19"/>
        <v>1.1644439006484768</v>
      </c>
      <c r="N57" s="40">
        <f t="shared" ref="N57:N60" si="20">(H57/B57)*10</f>
        <v>6.2030792583757988</v>
      </c>
      <c r="O57" s="201">
        <f t="shared" ref="O57:O60" si="21">(I57/C57)*10</f>
        <v>10.910132158590308</v>
      </c>
      <c r="P57" s="67">
        <f t="shared" ref="P57:P60" si="22">(O57-N57)/N57</f>
        <v>0.75882520666792097</v>
      </c>
    </row>
    <row r="58" spans="1:16" ht="20.100000000000001" customHeight="1" x14ac:dyDescent="0.25">
      <c r="A58" s="45" t="s">
        <v>194</v>
      </c>
      <c r="B58" s="25"/>
      <c r="C58" s="188">
        <v>147.97</v>
      </c>
      <c r="D58" s="345">
        <f t="shared" si="12"/>
        <v>0</v>
      </c>
      <c r="E58" s="295">
        <f t="shared" si="13"/>
        <v>6.8349722577820628E-4</v>
      </c>
      <c r="F58" s="67"/>
      <c r="H58" s="25"/>
      <c r="I58" s="188">
        <v>80.960000000000008</v>
      </c>
      <c r="J58" s="345">
        <f t="shared" si="14"/>
        <v>0</v>
      </c>
      <c r="K58" s="295">
        <f t="shared" si="15"/>
        <v>8.8173128896992835E-4</v>
      </c>
      <c r="L58" s="67"/>
      <c r="N58" s="40"/>
      <c r="O58" s="201">
        <f t="shared" ref="O58" si="23">(I58/C58)*10</f>
        <v>5.4713793336487129</v>
      </c>
      <c r="P58" s="67"/>
    </row>
    <row r="59" spans="1:16" ht="20.100000000000001" customHeight="1" x14ac:dyDescent="0.25">
      <c r="A59" s="45" t="s">
        <v>190</v>
      </c>
      <c r="B59" s="25">
        <v>112.65</v>
      </c>
      <c r="C59" s="188">
        <v>98.52</v>
      </c>
      <c r="D59" s="345">
        <f t="shared" si="12"/>
        <v>6.1599874230172441E-4</v>
      </c>
      <c r="E59" s="295">
        <f t="shared" si="13"/>
        <v>4.5507972348225235E-4</v>
      </c>
      <c r="F59" s="67">
        <f t="shared" ref="F59:F60" si="24">(C59-B59)/B59</f>
        <v>-0.12543275632490022</v>
      </c>
      <c r="H59" s="25">
        <v>67.875</v>
      </c>
      <c r="I59" s="188">
        <v>61.933999999999997</v>
      </c>
      <c r="J59" s="345">
        <f t="shared" si="14"/>
        <v>9.1970674857302849E-4</v>
      </c>
      <c r="K59" s="295">
        <f t="shared" si="15"/>
        <v>6.7452007968210896E-4</v>
      </c>
      <c r="L59" s="67">
        <f t="shared" ref="L59:L60" si="25">(I59-H59)/H59</f>
        <v>-8.7528545119705384E-2</v>
      </c>
      <c r="N59" s="40">
        <f t="shared" si="20"/>
        <v>6.0252996005326231</v>
      </c>
      <c r="O59" s="201">
        <f t="shared" si="21"/>
        <v>6.2864393016646369</v>
      </c>
      <c r="P59" s="67">
        <f t="shared" si="22"/>
        <v>4.3340533823235883E-2</v>
      </c>
    </row>
    <row r="60" spans="1:16" ht="20.100000000000001" customHeight="1" x14ac:dyDescent="0.25">
      <c r="A60" s="45" t="s">
        <v>221</v>
      </c>
      <c r="B60" s="25">
        <v>56.7</v>
      </c>
      <c r="C60" s="188">
        <v>101.74000000000001</v>
      </c>
      <c r="D60" s="345">
        <f t="shared" si="12"/>
        <v>3.1004996616518216E-4</v>
      </c>
      <c r="E60" s="295">
        <f t="shared" si="13"/>
        <v>4.6995342130617496E-4</v>
      </c>
      <c r="F60" s="67">
        <f t="shared" si="24"/>
        <v>0.79435626102292778</v>
      </c>
      <c r="H60" s="25">
        <v>29.380000000000003</v>
      </c>
      <c r="I60" s="188">
        <v>58.218000000000004</v>
      </c>
      <c r="J60" s="345">
        <f t="shared" si="14"/>
        <v>3.98099215809585E-4</v>
      </c>
      <c r="K60" s="295">
        <f t="shared" si="15"/>
        <v>6.3404931053917101E-4</v>
      </c>
      <c r="L60" s="67">
        <f t="shared" si="25"/>
        <v>0.98155207624234164</v>
      </c>
      <c r="N60" s="40">
        <f t="shared" si="20"/>
        <v>5.1816578483245159</v>
      </c>
      <c r="O60" s="201">
        <f t="shared" si="21"/>
        <v>5.7222331433064682</v>
      </c>
      <c r="P60" s="67">
        <f t="shared" si="22"/>
        <v>0.10432477612483555</v>
      </c>
    </row>
    <row r="61" spans="1:16" ht="20.100000000000001" customHeight="1" thickBot="1" x14ac:dyDescent="0.3">
      <c r="A61" s="14" t="s">
        <v>17</v>
      </c>
      <c r="B61" s="25">
        <f>B62-SUM(B39:B60)</f>
        <v>157.07999999998719</v>
      </c>
      <c r="C61" s="188">
        <f>C62-SUM(C39:C60)</f>
        <v>275.52000000001863</v>
      </c>
      <c r="D61" s="345">
        <f t="shared" si="12"/>
        <v>8.589532395982865E-4</v>
      </c>
      <c r="E61" s="295">
        <f t="shared" si="13"/>
        <v>1.272671187716592E-3</v>
      </c>
      <c r="F61" s="67">
        <f t="shared" ref="F61" si="26">(C61-B61)/B61</f>
        <v>0.75401069518742736</v>
      </c>
      <c r="H61" s="25">
        <f>H62-SUM(H39:H60)</f>
        <v>104.05599999999686</v>
      </c>
      <c r="I61" s="188">
        <f>I62-SUM(I39:I60)</f>
        <v>184.83400000000256</v>
      </c>
      <c r="J61" s="345">
        <f t="shared" si="14"/>
        <v>1.4099595643390374E-3</v>
      </c>
      <c r="K61" s="295">
        <f t="shared" si="15"/>
        <v>2.0130177997217144E-3</v>
      </c>
      <c r="L61" s="67">
        <f t="shared" ref="L61" si="27">(I61-H61)/H61</f>
        <v>0.77629353425086634</v>
      </c>
      <c r="N61" s="40">
        <f t="shared" si="16"/>
        <v>6.624395212630847</v>
      </c>
      <c r="O61" s="201">
        <f t="shared" si="17"/>
        <v>6.7085511033678156</v>
      </c>
      <c r="P61" s="67">
        <f t="shared" ref="P61" si="28">(O61-N61)/N61</f>
        <v>1.2703935685556191E-2</v>
      </c>
    </row>
    <row r="62" spans="1:16" ht="26.25" customHeight="1" thickBot="1" x14ac:dyDescent="0.3">
      <c r="A62" s="18" t="s">
        <v>18</v>
      </c>
      <c r="B62" s="47">
        <v>182873.75000000006</v>
      </c>
      <c r="C62" s="199">
        <v>216489.53999999998</v>
      </c>
      <c r="D62" s="351">
        <f>SUM(D39:D61)</f>
        <v>0.99999999999999967</v>
      </c>
      <c r="E62" s="352">
        <f>SUM(E39:E61)</f>
        <v>1.0000000000000002</v>
      </c>
      <c r="F62" s="72">
        <f t="shared" si="18"/>
        <v>0.18381965700380679</v>
      </c>
      <c r="G62" s="2"/>
      <c r="H62" s="47">
        <v>73800.697999999989</v>
      </c>
      <c r="I62" s="199">
        <v>91819.356999999989</v>
      </c>
      <c r="J62" s="351">
        <f>SUM(J39:J61)</f>
        <v>1</v>
      </c>
      <c r="K62" s="352">
        <f>SUM(K39:K61)</f>
        <v>1</v>
      </c>
      <c r="L62" s="72">
        <f t="shared" si="19"/>
        <v>0.24415296180532062</v>
      </c>
      <c r="M62" s="2"/>
      <c r="N62" s="35">
        <f t="shared" si="16"/>
        <v>4.0356091565902688</v>
      </c>
      <c r="O62" s="194">
        <f t="shared" si="17"/>
        <v>4.2412837590213366</v>
      </c>
      <c r="P62" s="72">
        <f t="shared" si="8"/>
        <v>5.0964945922772315E-2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B5</f>
        <v>jan-junho</v>
      </c>
      <c r="C66" s="467"/>
      <c r="D66" s="465" t="str">
        <f>B5</f>
        <v>jan-junho</v>
      </c>
      <c r="E66" s="467"/>
      <c r="F66" s="177" t="str">
        <f>F37</f>
        <v>2021/2020</v>
      </c>
      <c r="H66" s="468" t="str">
        <f>B5</f>
        <v>jan-junho</v>
      </c>
      <c r="I66" s="467"/>
      <c r="J66" s="465" t="str">
        <f>B5</f>
        <v>jan-junho</v>
      </c>
      <c r="K66" s="466"/>
      <c r="L66" s="177" t="str">
        <f>L37</f>
        <v>2021/2020</v>
      </c>
      <c r="N66" s="468" t="str">
        <f>B5</f>
        <v>jan-junho</v>
      </c>
      <c r="O66" s="466"/>
      <c r="P66" s="177" t="str">
        <f>P37</f>
        <v>2021/2020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/>
    </row>
    <row r="68" spans="1:16" ht="20.100000000000001" customHeight="1" x14ac:dyDescent="0.25">
      <c r="A68" s="45" t="s">
        <v>165</v>
      </c>
      <c r="B68" s="46">
        <v>13323.27</v>
      </c>
      <c r="C68" s="195">
        <v>20346.190000000002</v>
      </c>
      <c r="D68" s="345">
        <f>B68/$B$96</f>
        <v>0.24899519960888203</v>
      </c>
      <c r="E68" s="344">
        <f>C68/$C$96</f>
        <v>0.30950061888897534</v>
      </c>
      <c r="F68" s="76">
        <f t="shared" ref="F68:F91" si="29">(C68-B68)/B68</f>
        <v>0.52711684143607396</v>
      </c>
      <c r="H68" s="25">
        <v>11964.921</v>
      </c>
      <c r="I68" s="195">
        <v>17872.200999999997</v>
      </c>
      <c r="J68" s="343">
        <f>H68/$H$96</f>
        <v>0.32639328159526931</v>
      </c>
      <c r="K68" s="344">
        <f>I68/$I$96</f>
        <v>0.38264948602928661</v>
      </c>
      <c r="L68" s="76">
        <f t="shared" ref="L68:L82" si="30">(I68-H68)/H68</f>
        <v>0.4937165903560915</v>
      </c>
      <c r="N68" s="49">
        <f t="shared" ref="N68:N96" si="31">(H68/B68)*10</f>
        <v>8.9804687587957019</v>
      </c>
      <c r="O68" s="197">
        <f t="shared" ref="O68:O96" si="32">(I68/C68)*10</f>
        <v>8.7840529357093367</v>
      </c>
      <c r="P68" s="76">
        <f t="shared" si="8"/>
        <v>-2.187144439358921E-2</v>
      </c>
    </row>
    <row r="69" spans="1:16" ht="20.100000000000001" customHeight="1" x14ac:dyDescent="0.25">
      <c r="A69" s="45" t="s">
        <v>166</v>
      </c>
      <c r="B69" s="25">
        <v>21380.359999999997</v>
      </c>
      <c r="C69" s="188">
        <v>19541.510000000002</v>
      </c>
      <c r="D69" s="345">
        <f t="shared" ref="D69:D95" si="33">B69/$B$96</f>
        <v>0.39957210248758418</v>
      </c>
      <c r="E69" s="295">
        <f t="shared" ref="E69:E95" si="34">C69/$C$96</f>
        <v>0.29726004913082499</v>
      </c>
      <c r="F69" s="67">
        <f t="shared" si="29"/>
        <v>-8.6006503164586343E-2</v>
      </c>
      <c r="H69" s="25">
        <v>10771.776000000002</v>
      </c>
      <c r="I69" s="188">
        <v>10400.248</v>
      </c>
      <c r="J69" s="294">
        <f t="shared" ref="J69:J96" si="35">H69/$H$96</f>
        <v>0.29384525959253421</v>
      </c>
      <c r="K69" s="295">
        <f t="shared" ref="K69:K96" si="36">I69/$I$96</f>
        <v>0.2226726048894099</v>
      </c>
      <c r="L69" s="67">
        <f t="shared" si="30"/>
        <v>-3.4490876899037078E-2</v>
      </c>
      <c r="N69" s="48">
        <f t="shared" si="31"/>
        <v>5.0381639972385885</v>
      </c>
      <c r="O69" s="191">
        <f t="shared" si="32"/>
        <v>5.3221311966168416</v>
      </c>
      <c r="P69" s="67">
        <f t="shared" si="8"/>
        <v>5.6363230639950419E-2</v>
      </c>
    </row>
    <row r="70" spans="1:16" ht="20.100000000000001" customHeight="1" x14ac:dyDescent="0.25">
      <c r="A70" s="45" t="s">
        <v>169</v>
      </c>
      <c r="B70" s="25">
        <v>4683.33</v>
      </c>
      <c r="C70" s="188">
        <v>5905.64</v>
      </c>
      <c r="D70" s="345">
        <f t="shared" si="33"/>
        <v>8.7525561531385715E-2</v>
      </c>
      <c r="E70" s="295">
        <f t="shared" si="34"/>
        <v>8.9834963446988755E-2</v>
      </c>
      <c r="F70" s="67">
        <f t="shared" si="29"/>
        <v>0.26099164483391102</v>
      </c>
      <c r="H70" s="25">
        <v>3985.953</v>
      </c>
      <c r="I70" s="188">
        <v>4781.0789999999997</v>
      </c>
      <c r="J70" s="294">
        <f t="shared" si="35"/>
        <v>0.10873354533260257</v>
      </c>
      <c r="K70" s="295">
        <f t="shared" si="36"/>
        <v>0.10236441622469532</v>
      </c>
      <c r="L70" s="67">
        <f t="shared" si="30"/>
        <v>0.199482031022443</v>
      </c>
      <c r="N70" s="48">
        <f t="shared" si="31"/>
        <v>8.5109377302047911</v>
      </c>
      <c r="O70" s="191">
        <f t="shared" si="32"/>
        <v>8.0957847074999485</v>
      </c>
      <c r="P70" s="67">
        <f t="shared" si="8"/>
        <v>-4.8778763969978323E-2</v>
      </c>
    </row>
    <row r="71" spans="1:16" ht="20.100000000000001" customHeight="1" x14ac:dyDescent="0.25">
      <c r="A71" s="45" t="s">
        <v>172</v>
      </c>
      <c r="B71" s="25">
        <v>2895.93</v>
      </c>
      <c r="C71" s="188">
        <v>3757.36</v>
      </c>
      <c r="D71" s="345">
        <f t="shared" si="33"/>
        <v>5.4121298180052617E-2</v>
      </c>
      <c r="E71" s="295">
        <f t="shared" si="34"/>
        <v>5.7155921840338672E-2</v>
      </c>
      <c r="F71" s="67">
        <f t="shared" si="29"/>
        <v>0.2974623005390325</v>
      </c>
      <c r="H71" s="25">
        <v>1775.845</v>
      </c>
      <c r="I71" s="188">
        <v>2436.5259999999998</v>
      </c>
      <c r="J71" s="294">
        <f t="shared" si="35"/>
        <v>4.8443602523957414E-2</v>
      </c>
      <c r="K71" s="295">
        <f t="shared" si="36"/>
        <v>5.2166793647687476E-2</v>
      </c>
      <c r="L71" s="67">
        <f t="shared" si="30"/>
        <v>0.37203753705982212</v>
      </c>
      <c r="N71" s="48">
        <f t="shared" si="31"/>
        <v>6.132209687388853</v>
      </c>
      <c r="O71" s="191">
        <f t="shared" si="32"/>
        <v>6.4846754103945319</v>
      </c>
      <c r="P71" s="67">
        <f t="shared" si="8"/>
        <v>5.7477767554253649E-2</v>
      </c>
    </row>
    <row r="72" spans="1:16" ht="20.100000000000001" customHeight="1" x14ac:dyDescent="0.25">
      <c r="A72" s="45" t="s">
        <v>185</v>
      </c>
      <c r="B72" s="25">
        <v>727.31</v>
      </c>
      <c r="C72" s="188">
        <v>2432.56</v>
      </c>
      <c r="D72" s="345">
        <f t="shared" si="33"/>
        <v>1.3592511345002839E-2</v>
      </c>
      <c r="E72" s="295">
        <f t="shared" si="34"/>
        <v>3.7003430395792319E-2</v>
      </c>
      <c r="F72" s="67">
        <f t="shared" si="29"/>
        <v>2.3445985893222976</v>
      </c>
      <c r="H72" s="25">
        <v>652.83899999999994</v>
      </c>
      <c r="I72" s="188">
        <v>2242.5409999999997</v>
      </c>
      <c r="J72" s="294">
        <f t="shared" si="35"/>
        <v>1.7808915208330587E-2</v>
      </c>
      <c r="K72" s="295">
        <f t="shared" si="36"/>
        <v>4.8013513335576435E-2</v>
      </c>
      <c r="L72" s="67">
        <f t="shared" si="30"/>
        <v>2.435059792690081</v>
      </c>
      <c r="N72" s="48">
        <f t="shared" si="31"/>
        <v>8.9760762260934115</v>
      </c>
      <c r="O72" s="191">
        <f t="shared" si="32"/>
        <v>9.2188517446640557</v>
      </c>
      <c r="P72" s="67">
        <f t="shared" ref="P72:P80" si="37">(O72-N72)/N72</f>
        <v>2.7046953753010351E-2</v>
      </c>
    </row>
    <row r="73" spans="1:16" ht="20.100000000000001" customHeight="1" x14ac:dyDescent="0.25">
      <c r="A73" s="45" t="s">
        <v>167</v>
      </c>
      <c r="B73" s="25">
        <v>3030.4100000000003</v>
      </c>
      <c r="C73" s="188">
        <v>3268.7000000000003</v>
      </c>
      <c r="D73" s="345">
        <f t="shared" si="33"/>
        <v>5.6634560648155613E-2</v>
      </c>
      <c r="E73" s="295">
        <f t="shared" si="34"/>
        <v>4.9722560978856176E-2</v>
      </c>
      <c r="F73" s="67">
        <f t="shared" si="29"/>
        <v>7.8632924257773684E-2</v>
      </c>
      <c r="H73" s="25">
        <v>1275.9030000000002</v>
      </c>
      <c r="I73" s="188">
        <v>1435.09</v>
      </c>
      <c r="J73" s="294">
        <f t="shared" si="35"/>
        <v>3.4805592712835211E-2</v>
      </c>
      <c r="K73" s="295">
        <f t="shared" si="36"/>
        <v>3.0725731593202708E-2</v>
      </c>
      <c r="L73" s="67">
        <f t="shared" si="30"/>
        <v>0.12476418661920197</v>
      </c>
      <c r="N73" s="48">
        <f t="shared" si="31"/>
        <v>4.2103312753059816</v>
      </c>
      <c r="O73" s="191">
        <f t="shared" si="32"/>
        <v>4.3903998531526289</v>
      </c>
      <c r="P73" s="67">
        <f t="shared" si="37"/>
        <v>4.2768268355216542E-2</v>
      </c>
    </row>
    <row r="74" spans="1:16" ht="20.100000000000001" customHeight="1" x14ac:dyDescent="0.25">
      <c r="A74" s="45" t="s">
        <v>182</v>
      </c>
      <c r="B74" s="25">
        <v>1040.45</v>
      </c>
      <c r="C74" s="188">
        <v>1816.54</v>
      </c>
      <c r="D74" s="345">
        <f t="shared" si="33"/>
        <v>1.9444705048615039E-2</v>
      </c>
      <c r="E74" s="295">
        <f t="shared" si="34"/>
        <v>2.7632704414761643E-2</v>
      </c>
      <c r="F74" s="67">
        <f t="shared" si="29"/>
        <v>0.74591763179393522</v>
      </c>
      <c r="H74" s="25">
        <v>660.67400000000009</v>
      </c>
      <c r="I74" s="188">
        <v>1048.4459999999999</v>
      </c>
      <c r="J74" s="294">
        <f t="shared" si="35"/>
        <v>1.802264761503005E-2</v>
      </c>
      <c r="K74" s="295">
        <f t="shared" si="36"/>
        <v>2.2447561049109815E-2</v>
      </c>
      <c r="L74" s="67">
        <f t="shared" si="30"/>
        <v>0.58693394926998754</v>
      </c>
      <c r="N74" s="48">
        <f t="shared" si="31"/>
        <v>6.349887068095537</v>
      </c>
      <c r="O74" s="191">
        <f t="shared" si="32"/>
        <v>5.7716648133264332</v>
      </c>
      <c r="P74" s="67">
        <f t="shared" si="37"/>
        <v>-9.1060242263887176E-2</v>
      </c>
    </row>
    <row r="75" spans="1:16" ht="20.100000000000001" customHeight="1" x14ac:dyDescent="0.25">
      <c r="A75" s="45" t="s">
        <v>177</v>
      </c>
      <c r="B75" s="25">
        <v>981.24</v>
      </c>
      <c r="C75" s="188">
        <v>1345.18</v>
      </c>
      <c r="D75" s="345">
        <f t="shared" si="33"/>
        <v>1.833814443933204E-2</v>
      </c>
      <c r="E75" s="295">
        <f t="shared" si="34"/>
        <v>2.0462506371810733E-2</v>
      </c>
      <c r="F75" s="67">
        <f t="shared" si="29"/>
        <v>0.37089804736863563</v>
      </c>
      <c r="H75" s="25">
        <v>663.49</v>
      </c>
      <c r="I75" s="188">
        <v>840.12899999999991</v>
      </c>
      <c r="J75" s="294">
        <f t="shared" si="35"/>
        <v>1.8099465797195423E-2</v>
      </c>
      <c r="K75" s="295">
        <f t="shared" si="36"/>
        <v>1.7987428076055016E-2</v>
      </c>
      <c r="L75" s="67">
        <f t="shared" si="30"/>
        <v>0.26622707199807066</v>
      </c>
      <c r="N75" s="48">
        <f t="shared" si="31"/>
        <v>6.7617504382210267</v>
      </c>
      <c r="O75" s="191">
        <f t="shared" si="32"/>
        <v>6.2454764418144766</v>
      </c>
      <c r="P75" s="67">
        <f t="shared" si="37"/>
        <v>-7.6352122297843716E-2</v>
      </c>
    </row>
    <row r="76" spans="1:16" ht="20.100000000000001" customHeight="1" x14ac:dyDescent="0.25">
      <c r="A76" s="45" t="s">
        <v>210</v>
      </c>
      <c r="B76" s="25">
        <v>235.85</v>
      </c>
      <c r="C76" s="188">
        <v>547.32999999999993</v>
      </c>
      <c r="D76" s="345">
        <f t="shared" si="33"/>
        <v>4.407740579283826E-3</v>
      </c>
      <c r="E76" s="295">
        <f t="shared" si="34"/>
        <v>8.3258326859477292E-3</v>
      </c>
      <c r="F76" s="67">
        <f t="shared" si="29"/>
        <v>1.3206699173203305</v>
      </c>
      <c r="H76" s="25">
        <v>206.40899999999999</v>
      </c>
      <c r="I76" s="188">
        <v>507.53300000000002</v>
      </c>
      <c r="J76" s="294">
        <f t="shared" si="35"/>
        <v>5.6306690918224989E-3</v>
      </c>
      <c r="K76" s="295">
        <f t="shared" si="36"/>
        <v>1.08664423365036E-2</v>
      </c>
      <c r="L76" s="67">
        <f t="shared" si="30"/>
        <v>1.4588704949881064</v>
      </c>
      <c r="N76" s="48">
        <f t="shared" si="31"/>
        <v>8.7517065931736262</v>
      </c>
      <c r="O76" s="191">
        <f t="shared" si="32"/>
        <v>9.272888385434749</v>
      </c>
      <c r="P76" s="67">
        <f t="shared" si="37"/>
        <v>5.9552018422058067E-2</v>
      </c>
    </row>
    <row r="77" spans="1:16" ht="20.100000000000001" customHeight="1" x14ac:dyDescent="0.25">
      <c r="A77" s="45" t="s">
        <v>179</v>
      </c>
      <c r="B77" s="25">
        <v>636.31999999999994</v>
      </c>
      <c r="C77" s="188">
        <v>617.05999999999995</v>
      </c>
      <c r="D77" s="345">
        <f t="shared" si="33"/>
        <v>1.1892022410048268E-2</v>
      </c>
      <c r="E77" s="295">
        <f t="shared" si="34"/>
        <v>9.3865461735898013E-3</v>
      </c>
      <c r="F77" s="67">
        <f t="shared" si="29"/>
        <v>-3.0267789791299963E-2</v>
      </c>
      <c r="H77" s="25">
        <v>531.827</v>
      </c>
      <c r="I77" s="188">
        <v>488.89199999999994</v>
      </c>
      <c r="J77" s="294">
        <f t="shared" si="35"/>
        <v>1.4507806593204192E-2</v>
      </c>
      <c r="K77" s="295">
        <f t="shared" si="36"/>
        <v>1.0467332620298418E-2</v>
      </c>
      <c r="L77" s="67">
        <f t="shared" si="30"/>
        <v>-8.0731140013575953E-2</v>
      </c>
      <c r="N77" s="48">
        <f t="shared" ref="N77:N78" si="38">(H77/B77)*10</f>
        <v>8.3578545385969321</v>
      </c>
      <c r="O77" s="191">
        <f t="shared" ref="O77:O78" si="39">(I77/C77)*10</f>
        <v>7.9229248371309113</v>
      </c>
      <c r="P77" s="67">
        <f t="shared" ref="P77:P78" si="40">(O77-N77)/N77</f>
        <v>-5.2038438747347975E-2</v>
      </c>
    </row>
    <row r="78" spans="1:16" ht="20.100000000000001" customHeight="1" x14ac:dyDescent="0.25">
      <c r="A78" s="45" t="s">
        <v>204</v>
      </c>
      <c r="B78" s="25">
        <v>211.97</v>
      </c>
      <c r="C78" s="188">
        <v>496.21000000000004</v>
      </c>
      <c r="D78" s="345">
        <f t="shared" si="33"/>
        <v>3.9614533414915947E-3</v>
      </c>
      <c r="E78" s="295">
        <f t="shared" si="34"/>
        <v>7.548209374772301E-3</v>
      </c>
      <c r="F78" s="67">
        <f t="shared" si="29"/>
        <v>1.3409444732745199</v>
      </c>
      <c r="H78" s="25">
        <v>168.37199999999999</v>
      </c>
      <c r="I78" s="188">
        <v>457.75399999999996</v>
      </c>
      <c r="J78" s="294">
        <f t="shared" si="35"/>
        <v>4.5930507697258243E-3</v>
      </c>
      <c r="K78" s="295">
        <f t="shared" si="36"/>
        <v>9.8006581745499668E-3</v>
      </c>
      <c r="L78" s="67">
        <f t="shared" si="30"/>
        <v>1.7187061981802199</v>
      </c>
      <c r="N78" s="48">
        <f t="shared" si="38"/>
        <v>7.9431995093645327</v>
      </c>
      <c r="O78" s="191">
        <f t="shared" si="39"/>
        <v>9.2250055420084216</v>
      </c>
      <c r="P78" s="67">
        <f t="shared" si="40"/>
        <v>0.1613715016389454</v>
      </c>
    </row>
    <row r="79" spans="1:16" ht="20.100000000000001" customHeight="1" x14ac:dyDescent="0.25">
      <c r="A79" s="45" t="s">
        <v>234</v>
      </c>
      <c r="B79" s="25"/>
      <c r="C79" s="188">
        <v>604.35</v>
      </c>
      <c r="D79" s="345">
        <f t="shared" si="33"/>
        <v>0</v>
      </c>
      <c r="E79" s="295">
        <f t="shared" si="34"/>
        <v>9.1932051664489634E-3</v>
      </c>
      <c r="F79" s="67"/>
      <c r="H79" s="25"/>
      <c r="I79" s="188">
        <v>430.18199999999996</v>
      </c>
      <c r="J79" s="294">
        <f t="shared" si="35"/>
        <v>0</v>
      </c>
      <c r="K79" s="295">
        <f t="shared" si="36"/>
        <v>9.2103329186511828E-3</v>
      </c>
      <c r="L79" s="67"/>
      <c r="N79" s="48"/>
      <c r="O79" s="191">
        <f t="shared" ref="O79" si="41">(I79/C79)*10</f>
        <v>7.1180938198064023</v>
      </c>
      <c r="P79" s="67"/>
    </row>
    <row r="80" spans="1:16" ht="20.100000000000001" customHeight="1" x14ac:dyDescent="0.25">
      <c r="A80" s="45" t="s">
        <v>209</v>
      </c>
      <c r="B80" s="25">
        <v>393.35</v>
      </c>
      <c r="C80" s="188">
        <v>142.95000000000002</v>
      </c>
      <c r="D80" s="345">
        <f t="shared" si="33"/>
        <v>7.351217964220026E-3</v>
      </c>
      <c r="E80" s="295">
        <f t="shared" si="34"/>
        <v>2.1745158906988989E-3</v>
      </c>
      <c r="F80" s="67">
        <f t="shared" si="29"/>
        <v>-0.63658319562730392</v>
      </c>
      <c r="H80" s="25">
        <v>1064.146</v>
      </c>
      <c r="I80" s="188">
        <v>402.36800000000005</v>
      </c>
      <c r="J80" s="294">
        <f t="shared" si="35"/>
        <v>2.9029034544940116E-2</v>
      </c>
      <c r="K80" s="295">
        <f t="shared" si="36"/>
        <v>8.6148263660772422E-3</v>
      </c>
      <c r="L80" s="67">
        <f t="shared" si="30"/>
        <v>-0.62188647046551881</v>
      </c>
      <c r="N80" s="48">
        <f t="shared" si="31"/>
        <v>27.053412990974955</v>
      </c>
      <c r="O80" s="191">
        <f t="shared" si="32"/>
        <v>28.147464148303602</v>
      </c>
      <c r="P80" s="67">
        <f t="shared" si="37"/>
        <v>4.0440411629158325E-2</v>
      </c>
    </row>
    <row r="81" spans="1:16" ht="20.100000000000001" customHeight="1" x14ac:dyDescent="0.25">
      <c r="A81" s="45" t="s">
        <v>184</v>
      </c>
      <c r="B81" s="25">
        <v>697.94999999999993</v>
      </c>
      <c r="C81" s="188">
        <v>604.1</v>
      </c>
      <c r="D81" s="345">
        <f t="shared" si="33"/>
        <v>1.3043809782960127E-2</v>
      </c>
      <c r="E81" s="295">
        <f t="shared" si="34"/>
        <v>9.1894022355453273E-3</v>
      </c>
      <c r="F81" s="67">
        <f t="shared" si="29"/>
        <v>-0.13446521957160243</v>
      </c>
      <c r="H81" s="25">
        <v>430.21400000000006</v>
      </c>
      <c r="I81" s="188">
        <v>399.12900000000002</v>
      </c>
      <c r="J81" s="294">
        <f t="shared" si="35"/>
        <v>1.1735886868641023E-2</v>
      </c>
      <c r="K81" s="295">
        <f t="shared" si="36"/>
        <v>8.545478349834091E-3</v>
      </c>
      <c r="L81" s="67">
        <f t="shared" si="30"/>
        <v>-7.225473833952413E-2</v>
      </c>
      <c r="N81" s="48">
        <f t="shared" ref="N81" si="42">(H81/B81)*10</f>
        <v>6.1639659001361142</v>
      </c>
      <c r="O81" s="191">
        <f t="shared" ref="O81" si="43">(I81/C81)*10</f>
        <v>6.6070021519615967</v>
      </c>
      <c r="P81" s="67">
        <f t="shared" ref="P81" si="44">(O81-N81)/N81</f>
        <v>7.1875195126517369E-2</v>
      </c>
    </row>
    <row r="82" spans="1:16" ht="20.100000000000001" customHeight="1" x14ac:dyDescent="0.25">
      <c r="A82" s="45" t="s">
        <v>201</v>
      </c>
      <c r="B82" s="25">
        <v>698.52</v>
      </c>
      <c r="C82" s="188">
        <v>715.05</v>
      </c>
      <c r="D82" s="345">
        <f t="shared" si="33"/>
        <v>1.3054462367781803E-2</v>
      </c>
      <c r="E82" s="295">
        <f t="shared" si="34"/>
        <v>1.0877142970578855E-2</v>
      </c>
      <c r="F82" s="67">
        <f t="shared" si="29"/>
        <v>2.3664318845559144E-2</v>
      </c>
      <c r="H82" s="25">
        <v>331.58299999999997</v>
      </c>
      <c r="I82" s="188">
        <v>375.17700000000002</v>
      </c>
      <c r="J82" s="294">
        <f t="shared" si="35"/>
        <v>9.0453136707884796E-3</v>
      </c>
      <c r="K82" s="295">
        <f t="shared" si="36"/>
        <v>8.0326584408943087E-3</v>
      </c>
      <c r="L82" s="67">
        <f t="shared" si="30"/>
        <v>0.13147236136955168</v>
      </c>
      <c r="N82" s="48">
        <f t="shared" si="31"/>
        <v>4.7469363797743798</v>
      </c>
      <c r="O82" s="191">
        <f t="shared" si="32"/>
        <v>5.2468638556744285</v>
      </c>
      <c r="P82" s="67">
        <f t="shared" ref="P82:P83" si="45">(O82-N82)/N82</f>
        <v>0.10531581548683197</v>
      </c>
    </row>
    <row r="83" spans="1:16" ht="20.100000000000001" customHeight="1" x14ac:dyDescent="0.25">
      <c r="A83" s="45" t="s">
        <v>212</v>
      </c>
      <c r="B83" s="25">
        <v>80.14</v>
      </c>
      <c r="C83" s="188">
        <v>257.48</v>
      </c>
      <c r="D83" s="345">
        <f t="shared" si="33"/>
        <v>1.497716048436743E-3</v>
      </c>
      <c r="E83" s="295">
        <f t="shared" si="34"/>
        <v>3.9167145962724897E-3</v>
      </c>
      <c r="F83" s="67">
        <f t="shared" si="29"/>
        <v>2.2128774644372351</v>
      </c>
      <c r="H83" s="25">
        <v>86.394000000000005</v>
      </c>
      <c r="I83" s="188">
        <v>246.75199999999998</v>
      </c>
      <c r="J83" s="294">
        <f t="shared" si="35"/>
        <v>2.3567578231516698E-3</v>
      </c>
      <c r="K83" s="295">
        <f t="shared" si="36"/>
        <v>5.2830385007811035E-3</v>
      </c>
      <c r="L83" s="67">
        <f t="shared" ref="L83:L93" si="46">(I83-H83)/H83</f>
        <v>1.8561242678889733</v>
      </c>
      <c r="N83" s="48">
        <f t="shared" si="31"/>
        <v>10.780384327427004</v>
      </c>
      <c r="O83" s="191">
        <f t="shared" si="32"/>
        <v>9.5833462793226651</v>
      </c>
      <c r="P83" s="67">
        <f t="shared" si="45"/>
        <v>-0.11103853181364647</v>
      </c>
    </row>
    <row r="84" spans="1:16" ht="20.100000000000001" customHeight="1" x14ac:dyDescent="0.25">
      <c r="A84" s="45" t="s">
        <v>207</v>
      </c>
      <c r="B84" s="25">
        <v>126.98</v>
      </c>
      <c r="C84" s="188">
        <v>235.87</v>
      </c>
      <c r="D84" s="345">
        <f t="shared" si="33"/>
        <v>2.3730968783441182E-3</v>
      </c>
      <c r="E84" s="295">
        <f t="shared" si="34"/>
        <v>3.5879892489622187E-3</v>
      </c>
      <c r="F84" s="67">
        <f t="shared" si="29"/>
        <v>0.85753661994014807</v>
      </c>
      <c r="H84" s="25">
        <v>138.38900000000001</v>
      </c>
      <c r="I84" s="188">
        <v>240.94100000000003</v>
      </c>
      <c r="J84" s="294">
        <f t="shared" si="35"/>
        <v>3.7751389956262749E-3</v>
      </c>
      <c r="K84" s="295">
        <f t="shared" si="36"/>
        <v>5.1586231496267513E-3</v>
      </c>
      <c r="L84" s="67">
        <f t="shared" si="46"/>
        <v>0.7410415567711307</v>
      </c>
      <c r="N84" s="48">
        <f t="shared" ref="N84:N92" si="47">(H84/B84)*10</f>
        <v>10.898487950858405</v>
      </c>
      <c r="O84" s="191">
        <f t="shared" ref="O84:O92" si="48">(I84/C84)*10</f>
        <v>10.214991308771781</v>
      </c>
      <c r="P84" s="67">
        <f t="shared" ref="P84:P92" si="49">(O84-N84)/N84</f>
        <v>-6.2714813758434171E-2</v>
      </c>
    </row>
    <row r="85" spans="1:16" ht="20.100000000000001" customHeight="1" x14ac:dyDescent="0.25">
      <c r="A85" s="45" t="s">
        <v>200</v>
      </c>
      <c r="B85" s="25">
        <v>285.02</v>
      </c>
      <c r="C85" s="188">
        <v>189.05999999999997</v>
      </c>
      <c r="D85" s="345">
        <f t="shared" si="33"/>
        <v>5.3266661857429556E-3</v>
      </c>
      <c r="E85" s="295">
        <f t="shared" si="34"/>
        <v>2.8759284665654684E-3</v>
      </c>
      <c r="F85" s="67">
        <f t="shared" si="29"/>
        <v>-0.33667812785067719</v>
      </c>
      <c r="H85" s="25">
        <v>269.76099999999997</v>
      </c>
      <c r="I85" s="188">
        <v>236.97400000000002</v>
      </c>
      <c r="J85" s="294">
        <f t="shared" si="35"/>
        <v>7.3588599570712952E-3</v>
      </c>
      <c r="K85" s="295">
        <f t="shared" si="36"/>
        <v>5.0736884227244421E-3</v>
      </c>
      <c r="L85" s="67">
        <f t="shared" si="46"/>
        <v>-0.12154091955471678</v>
      </c>
      <c r="N85" s="48">
        <f t="shared" si="47"/>
        <v>9.4646340607676649</v>
      </c>
      <c r="O85" s="191">
        <f t="shared" si="48"/>
        <v>12.534327726647627</v>
      </c>
      <c r="P85" s="67">
        <f t="shared" si="49"/>
        <v>0.32433305357301712</v>
      </c>
    </row>
    <row r="86" spans="1:16" ht="20.100000000000001" customHeight="1" x14ac:dyDescent="0.25">
      <c r="A86" s="45" t="s">
        <v>205</v>
      </c>
      <c r="B86" s="25">
        <v>121.59</v>
      </c>
      <c r="C86" s="188">
        <v>318.81</v>
      </c>
      <c r="D86" s="345">
        <f t="shared" si="33"/>
        <v>2.272364541170746E-3</v>
      </c>
      <c r="E86" s="295">
        <f t="shared" si="34"/>
        <v>4.8496496055524018E-3</v>
      </c>
      <c r="F86" s="67">
        <f t="shared" si="29"/>
        <v>1.622008388847767</v>
      </c>
      <c r="H86" s="25">
        <v>76.106999999999999</v>
      </c>
      <c r="I86" s="188">
        <v>229.363</v>
      </c>
      <c r="J86" s="294">
        <f t="shared" si="35"/>
        <v>2.0761368572655985E-3</v>
      </c>
      <c r="K86" s="295">
        <f t="shared" si="36"/>
        <v>4.9107345012589822E-3</v>
      </c>
      <c r="L86" s="67">
        <f t="shared" si="46"/>
        <v>2.0136912504763029</v>
      </c>
      <c r="N86" s="48">
        <f t="shared" si="47"/>
        <v>6.2593140883296314</v>
      </c>
      <c r="O86" s="191">
        <f t="shared" si="48"/>
        <v>7.1943477306232548</v>
      </c>
      <c r="P86" s="67">
        <f t="shared" si="49"/>
        <v>0.14938276448484591</v>
      </c>
    </row>
    <row r="87" spans="1:16" ht="20.100000000000001" customHeight="1" x14ac:dyDescent="0.25">
      <c r="A87" s="45" t="s">
        <v>211</v>
      </c>
      <c r="B87" s="25">
        <v>104.53</v>
      </c>
      <c r="C87" s="188">
        <v>272.83</v>
      </c>
      <c r="D87" s="345">
        <f t="shared" si="33"/>
        <v>1.9535345463325771E-3</v>
      </c>
      <c r="E87" s="295">
        <f t="shared" si="34"/>
        <v>4.150214553755722E-3</v>
      </c>
      <c r="F87" s="67">
        <f t="shared" si="29"/>
        <v>1.6100640964316462</v>
      </c>
      <c r="H87" s="25">
        <v>66.50800000000001</v>
      </c>
      <c r="I87" s="188">
        <v>184.62599999999998</v>
      </c>
      <c r="J87" s="294">
        <f t="shared" si="35"/>
        <v>1.814283969976749E-3</v>
      </c>
      <c r="K87" s="295">
        <f t="shared" si="36"/>
        <v>3.9529011568101248E-3</v>
      </c>
      <c r="L87" s="67">
        <f t="shared" si="46"/>
        <v>1.7759968725566841</v>
      </c>
      <c r="N87" s="48">
        <f t="shared" si="47"/>
        <v>6.362575337223765</v>
      </c>
      <c r="O87" s="191">
        <f t="shared" si="48"/>
        <v>6.7670710698970051</v>
      </c>
      <c r="P87" s="67">
        <f t="shared" si="49"/>
        <v>6.3574215036287032E-2</v>
      </c>
    </row>
    <row r="88" spans="1:16" ht="20.100000000000001" customHeight="1" x14ac:dyDescent="0.25">
      <c r="A88" s="45" t="s">
        <v>235</v>
      </c>
      <c r="B88" s="25">
        <v>23.759999999999998</v>
      </c>
      <c r="C88" s="188">
        <v>89.149999999999991</v>
      </c>
      <c r="D88" s="345">
        <f t="shared" si="33"/>
        <v>4.4404458835608948E-4</v>
      </c>
      <c r="E88" s="295">
        <f t="shared" si="34"/>
        <v>1.3561251602364937E-3</v>
      </c>
      <c r="F88" s="67">
        <f t="shared" si="29"/>
        <v>2.7521043771043767</v>
      </c>
      <c r="H88" s="25">
        <v>12.392000000000001</v>
      </c>
      <c r="I88" s="188">
        <v>139.86799999999999</v>
      </c>
      <c r="J88" s="294">
        <f t="shared" si="35"/>
        <v>3.3804364822204657E-4</v>
      </c>
      <c r="K88" s="295">
        <f t="shared" si="36"/>
        <v>2.9946181957076394E-3</v>
      </c>
      <c r="L88" s="67">
        <f t="shared" si="46"/>
        <v>10.286959328599096</v>
      </c>
      <c r="N88" s="48">
        <f t="shared" si="47"/>
        <v>5.2154882154882163</v>
      </c>
      <c r="O88" s="191">
        <f t="shared" si="48"/>
        <v>15.689063376332026</v>
      </c>
      <c r="P88" s="67">
        <f t="shared" si="49"/>
        <v>2.0081677358105945</v>
      </c>
    </row>
    <row r="89" spans="1:16" ht="20.100000000000001" customHeight="1" x14ac:dyDescent="0.25">
      <c r="A89" s="45" t="s">
        <v>175</v>
      </c>
      <c r="B89" s="25">
        <v>90.74</v>
      </c>
      <c r="C89" s="188">
        <v>234.95000000000002</v>
      </c>
      <c r="D89" s="345">
        <f t="shared" si="33"/>
        <v>1.6958167486292744E-3</v>
      </c>
      <c r="E89" s="295">
        <f t="shared" si="34"/>
        <v>3.5739944632368396E-3</v>
      </c>
      <c r="F89" s="67">
        <f t="shared" si="29"/>
        <v>1.5892660348247745</v>
      </c>
      <c r="H89" s="25">
        <v>49.421999999999997</v>
      </c>
      <c r="I89" s="188">
        <v>130.04499999999999</v>
      </c>
      <c r="J89" s="294">
        <f t="shared" si="35"/>
        <v>1.3481918320230779E-3</v>
      </c>
      <c r="K89" s="295">
        <f t="shared" si="36"/>
        <v>2.784304653393199E-3</v>
      </c>
      <c r="L89" s="67">
        <f t="shared" si="46"/>
        <v>1.6313180365019626</v>
      </c>
      <c r="N89" s="48">
        <f t="shared" si="47"/>
        <v>5.4465505840864008</v>
      </c>
      <c r="O89" s="191">
        <f t="shared" si="48"/>
        <v>5.5350074483932747</v>
      </c>
      <c r="P89" s="67">
        <f t="shared" si="49"/>
        <v>1.6240896497927523E-2</v>
      </c>
    </row>
    <row r="90" spans="1:16" ht="20.100000000000001" customHeight="1" x14ac:dyDescent="0.25">
      <c r="A90" s="45" t="s">
        <v>227</v>
      </c>
      <c r="B90" s="25">
        <v>294.86</v>
      </c>
      <c r="C90" s="188">
        <v>179.77999999999997</v>
      </c>
      <c r="D90" s="345">
        <f t="shared" si="33"/>
        <v>5.5105634395065887E-3</v>
      </c>
      <c r="E90" s="295">
        <f t="shared" si="34"/>
        <v>2.7347636714225108E-3</v>
      </c>
      <c r="F90" s="67">
        <f t="shared" si="29"/>
        <v>-0.39028691582445918</v>
      </c>
      <c r="H90" s="25">
        <v>503.74299999999999</v>
      </c>
      <c r="I90" s="188">
        <v>123.38900000000001</v>
      </c>
      <c r="J90" s="294">
        <f t="shared" si="35"/>
        <v>1.3741697989535053E-2</v>
      </c>
      <c r="K90" s="295">
        <f t="shared" si="36"/>
        <v>2.641797584509466E-3</v>
      </c>
      <c r="L90" s="67">
        <f t="shared" si="46"/>
        <v>-0.7550556533788062</v>
      </c>
      <c r="N90" s="48">
        <f t="shared" si="47"/>
        <v>17.084141626534624</v>
      </c>
      <c r="O90" s="191">
        <f t="shared" si="48"/>
        <v>6.8633329625097357</v>
      </c>
      <c r="P90" s="67">
        <f t="shared" si="49"/>
        <v>-0.59826293222424509</v>
      </c>
    </row>
    <row r="91" spans="1:16" ht="20.100000000000001" customHeight="1" x14ac:dyDescent="0.25">
      <c r="A91" s="45" t="s">
        <v>187</v>
      </c>
      <c r="B91" s="25">
        <v>139.23000000000002</v>
      </c>
      <c r="C91" s="188">
        <v>137.17000000000002</v>
      </c>
      <c r="D91" s="345">
        <f t="shared" si="33"/>
        <v>2.6020340082836004E-3</v>
      </c>
      <c r="E91" s="295">
        <f t="shared" si="34"/>
        <v>2.0865921282068409E-3</v>
      </c>
      <c r="F91" s="67">
        <f t="shared" si="29"/>
        <v>-1.4795661854485399E-2</v>
      </c>
      <c r="H91" s="25">
        <v>92.497</v>
      </c>
      <c r="I91" s="188">
        <v>112.077</v>
      </c>
      <c r="J91" s="294">
        <f t="shared" si="35"/>
        <v>2.5232426831499869E-3</v>
      </c>
      <c r="K91" s="295">
        <f t="shared" si="36"/>
        <v>2.399604080421005E-3</v>
      </c>
      <c r="L91" s="67">
        <f t="shared" si="46"/>
        <v>0.21168254105538556</v>
      </c>
      <c r="N91" s="48">
        <f t="shared" si="47"/>
        <v>6.6434676434676421</v>
      </c>
      <c r="O91" s="191">
        <f t="shared" si="48"/>
        <v>8.1706641393890784</v>
      </c>
      <c r="P91" s="67">
        <f t="shared" si="49"/>
        <v>0.22987942109164797</v>
      </c>
    </row>
    <row r="92" spans="1:16" ht="20.100000000000001" customHeight="1" x14ac:dyDescent="0.25">
      <c r="A92" s="45" t="s">
        <v>236</v>
      </c>
      <c r="B92" s="25">
        <v>156.47</v>
      </c>
      <c r="C92" s="188">
        <v>214.51999999999998</v>
      </c>
      <c r="D92" s="345">
        <f t="shared" si="33"/>
        <v>2.9242279772759817E-3</v>
      </c>
      <c r="E92" s="295">
        <f t="shared" si="34"/>
        <v>3.2632189497917288E-3</v>
      </c>
      <c r="F92" s="67">
        <f t="shared" ref="F92" si="50">(C92-B92)/B92</f>
        <v>0.37099763532945601</v>
      </c>
      <c r="H92" s="25">
        <v>76.466999999999999</v>
      </c>
      <c r="I92" s="188">
        <v>97.316000000000017</v>
      </c>
      <c r="J92" s="294">
        <f t="shared" si="35"/>
        <v>2.0859573635083305E-3</v>
      </c>
      <c r="K92" s="295">
        <f t="shared" si="36"/>
        <v>2.0835663935530979E-3</v>
      </c>
      <c r="L92" s="67">
        <f t="shared" si="46"/>
        <v>0.27265356297487831</v>
      </c>
      <c r="N92" s="48">
        <f t="shared" si="47"/>
        <v>4.8870070940116319</v>
      </c>
      <c r="O92" s="191">
        <f t="shared" si="48"/>
        <v>4.536453477531234</v>
      </c>
      <c r="P92" s="67">
        <f t="shared" si="49"/>
        <v>-7.1731759282681246E-2</v>
      </c>
    </row>
    <row r="93" spans="1:16" ht="20.100000000000001" customHeight="1" x14ac:dyDescent="0.25">
      <c r="A93" s="45" t="s">
        <v>208</v>
      </c>
      <c r="B93" s="25">
        <v>86.13</v>
      </c>
      <c r="C93" s="188">
        <v>189.16</v>
      </c>
      <c r="D93" s="345">
        <f t="shared" si="33"/>
        <v>1.6096616327908244E-3</v>
      </c>
      <c r="E93" s="295">
        <f t="shared" si="34"/>
        <v>2.8774496389269229E-3</v>
      </c>
      <c r="F93" s="67">
        <f t="shared" ref="F93" si="51">(C93-B93)/B93</f>
        <v>1.1962150238012308</v>
      </c>
      <c r="H93" s="25">
        <v>36.807000000000002</v>
      </c>
      <c r="I93" s="188">
        <v>81.516000000000005</v>
      </c>
      <c r="J93" s="294">
        <f t="shared" si="35"/>
        <v>1.0040649257673391E-3</v>
      </c>
      <c r="K93" s="295">
        <f t="shared" si="36"/>
        <v>1.7452833874889463E-3</v>
      </c>
      <c r="L93" s="67">
        <f t="shared" si="46"/>
        <v>1.2146874235879044</v>
      </c>
      <c r="N93" s="48">
        <f t="shared" si="31"/>
        <v>4.2734238941135496</v>
      </c>
      <c r="O93" s="191">
        <f t="shared" si="32"/>
        <v>4.3093677310213581</v>
      </c>
      <c r="P93" s="67">
        <f t="shared" ref="P93" si="52">(O93-N93)/N93</f>
        <v>8.4110160373557785E-3</v>
      </c>
    </row>
    <row r="94" spans="1:16" ht="20.100000000000001" customHeight="1" x14ac:dyDescent="0.25">
      <c r="A94" s="45" t="s">
        <v>215</v>
      </c>
      <c r="B94" s="25">
        <v>46.86</v>
      </c>
      <c r="C94" s="188">
        <v>84.25</v>
      </c>
      <c r="D94" s="345">
        <f t="shared" si="33"/>
        <v>8.7575460481339876E-4</v>
      </c>
      <c r="E94" s="295">
        <f t="shared" si="34"/>
        <v>1.2815877145252339E-3</v>
      </c>
      <c r="F94" s="67">
        <f t="shared" ref="F94" si="53">(C94-B94)/B94</f>
        <v>0.79790866410584727</v>
      </c>
      <c r="H94" s="25">
        <v>34.326000000000001</v>
      </c>
      <c r="I94" s="188">
        <v>73.631</v>
      </c>
      <c r="J94" s="294">
        <f t="shared" si="35"/>
        <v>9.3638527024451012E-4</v>
      </c>
      <c r="K94" s="295">
        <f t="shared" ref="K94" si="54">I94/$I$96</f>
        <v>1.5764630392094633E-3</v>
      </c>
      <c r="L94" s="67">
        <f t="shared" ref="L94" si="55">(I94-H94)/H94</f>
        <v>1.1450503991143739</v>
      </c>
      <c r="N94" s="48">
        <f t="shared" si="31"/>
        <v>7.3252240717029444</v>
      </c>
      <c r="O94" s="191">
        <f t="shared" si="32"/>
        <v>8.7395845697329371</v>
      </c>
      <c r="P94" s="67">
        <f t="shared" ref="P94" si="56">(O94-N94)/N94</f>
        <v>0.19308085106824407</v>
      </c>
    </row>
    <row r="95" spans="1:16" ht="20.100000000000001" customHeight="1" thickBot="1" x14ac:dyDescent="0.3">
      <c r="A95" s="14" t="s">
        <v>17</v>
      </c>
      <c r="B95" s="25">
        <f>B96-SUM(B68:B94)</f>
        <v>1015.5699999999997</v>
      </c>
      <c r="C95" s="190">
        <f>C96-SUM(C68:C94)</f>
        <v>1195.0099999999948</v>
      </c>
      <c r="D95" s="345">
        <f t="shared" si="33"/>
        <v>1.897972906552162E-2</v>
      </c>
      <c r="E95" s="295">
        <f t="shared" si="34"/>
        <v>1.8178161836614755E-2</v>
      </c>
      <c r="F95" s="67">
        <f>(C95-B95)/B95</f>
        <v>0.17668895300175774</v>
      </c>
      <c r="H95" s="25">
        <f>H96-SUM(H68:H94)</f>
        <v>731.22299999998359</v>
      </c>
      <c r="I95" s="190">
        <f>I96-SUM(I68:I94)</f>
        <v>692.6619999999748</v>
      </c>
      <c r="J95" s="294">
        <f t="shared" si="35"/>
        <v>1.9947166767581018E-2</v>
      </c>
      <c r="K95" s="295">
        <f t="shared" si="36"/>
        <v>1.4830112882683455E-2</v>
      </c>
      <c r="L95" s="67">
        <f>(I95-H95)/H95</f>
        <v>-5.273493858919872E-2</v>
      </c>
      <c r="N95" s="48">
        <f t="shared" si="31"/>
        <v>7.2001240682570753</v>
      </c>
      <c r="O95" s="191">
        <f t="shared" si="32"/>
        <v>5.796286223546061</v>
      </c>
      <c r="P95" s="67">
        <f>(O95-N95)/N95</f>
        <v>-0.19497411869610179</v>
      </c>
    </row>
    <row r="96" spans="1:16" ht="26.25" customHeight="1" thickBot="1" x14ac:dyDescent="0.3">
      <c r="A96" s="18" t="s">
        <v>18</v>
      </c>
      <c r="B96" s="23">
        <v>53508.139999999985</v>
      </c>
      <c r="C96" s="193">
        <v>65738.76999999999</v>
      </c>
      <c r="D96" s="341">
        <f>SUM(D68:D95)</f>
        <v>1.0000000000000004</v>
      </c>
      <c r="E96" s="342">
        <f>SUM(E68:E95)</f>
        <v>1.0000000000000002</v>
      </c>
      <c r="F96" s="72">
        <f>(C96-B96)/B96</f>
        <v>0.22857512894299836</v>
      </c>
      <c r="G96" s="2"/>
      <c r="H96" s="23">
        <v>36657.98799999999</v>
      </c>
      <c r="I96" s="193">
        <v>46706.45499999998</v>
      </c>
      <c r="J96" s="353">
        <f t="shared" si="35"/>
        <v>1</v>
      </c>
      <c r="K96" s="342">
        <f t="shared" si="36"/>
        <v>1</v>
      </c>
      <c r="L96" s="72">
        <f>(I96-H96)/H96</f>
        <v>0.27411398028718847</v>
      </c>
      <c r="M96" s="2"/>
      <c r="N96" s="44">
        <f t="shared" si="31"/>
        <v>6.8509180098579394</v>
      </c>
      <c r="O96" s="198">
        <f t="shared" si="32"/>
        <v>7.1048568447508202</v>
      </c>
      <c r="P96" s="72">
        <f>(O96-N96)/N96</f>
        <v>3.7066395266660987E-2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6:L57 N56:P56 L94 P94 F56:F57 F54:F55 D39:E44 D68:F76 F94 J68:K85 N94 O94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6" t="s">
        <v>104</v>
      </c>
    </row>
    <row r="2" spans="1:18" ht="15.75" thickBot="1" x14ac:dyDescent="0.3"/>
    <row r="3" spans="1:18" x14ac:dyDescent="0.25">
      <c r="A3" s="440" t="s">
        <v>16</v>
      </c>
      <c r="B3" s="459"/>
      <c r="C3" s="459"/>
      <c r="D3" s="462" t="s">
        <v>1</v>
      </c>
      <c r="E3" s="458"/>
      <c r="F3" s="462" t="s">
        <v>116</v>
      </c>
      <c r="G3" s="458"/>
      <c r="H3" s="176" t="s">
        <v>0</v>
      </c>
      <c r="J3" s="464" t="s">
        <v>19</v>
      </c>
      <c r="K3" s="458"/>
      <c r="L3" s="456" t="s">
        <v>116</v>
      </c>
      <c r="M3" s="457"/>
      <c r="N3" s="176" t="s">
        <v>0</v>
      </c>
      <c r="P3" s="470" t="s">
        <v>22</v>
      </c>
      <c r="Q3" s="458"/>
      <c r="R3" s="176" t="s">
        <v>0</v>
      </c>
    </row>
    <row r="4" spans="1:18" x14ac:dyDescent="0.25">
      <c r="A4" s="460"/>
      <c r="B4" s="461"/>
      <c r="C4" s="461"/>
      <c r="D4" s="465" t="s">
        <v>157</v>
      </c>
      <c r="E4" s="467"/>
      <c r="F4" s="465" t="str">
        <f>D4</f>
        <v>jan-junho</v>
      </c>
      <c r="G4" s="467"/>
      <c r="H4" s="177" t="s">
        <v>124</v>
      </c>
      <c r="J4" s="468" t="str">
        <f>D4</f>
        <v>jan-junho</v>
      </c>
      <c r="K4" s="467"/>
      <c r="L4" s="469" t="str">
        <f>D4</f>
        <v>jan-junho</v>
      </c>
      <c r="M4" s="455"/>
      <c r="N4" s="177" t="str">
        <f>H4</f>
        <v>2021/2020</v>
      </c>
      <c r="P4" s="468" t="str">
        <f>D4</f>
        <v>jan-junho</v>
      </c>
      <c r="Q4" s="466"/>
      <c r="R4" s="177" t="str">
        <f>N4</f>
        <v>2021/2020</v>
      </c>
    </row>
    <row r="5" spans="1:18" ht="19.5" customHeight="1" thickBot="1" x14ac:dyDescent="0.3">
      <c r="A5" s="441"/>
      <c r="B5" s="472"/>
      <c r="C5" s="472"/>
      <c r="D5" s="120">
        <v>2020</v>
      </c>
      <c r="E5" s="209">
        <v>2021</v>
      </c>
      <c r="F5" s="120">
        <f>D5</f>
        <v>2020</v>
      </c>
      <c r="G5" s="180">
        <f>E5</f>
        <v>2021</v>
      </c>
      <c r="H5" s="221" t="s">
        <v>1</v>
      </c>
      <c r="J5" s="31">
        <f>D5</f>
        <v>2020</v>
      </c>
      <c r="K5" s="180">
        <f>E5</f>
        <v>2021</v>
      </c>
      <c r="L5" s="208">
        <f>F5</f>
        <v>2020</v>
      </c>
      <c r="M5" s="192">
        <f>G5</f>
        <v>2021</v>
      </c>
      <c r="N5" s="357">
        <v>1000</v>
      </c>
      <c r="P5" s="31">
        <f>D5</f>
        <v>2020</v>
      </c>
      <c r="Q5" s="180">
        <f>E5</f>
        <v>2021</v>
      </c>
      <c r="R5" s="221"/>
    </row>
    <row r="6" spans="1:18" ht="24" customHeight="1" x14ac:dyDescent="0.25">
      <c r="A6" s="210" t="s">
        <v>20</v>
      </c>
      <c r="B6" s="12"/>
      <c r="C6" s="12"/>
      <c r="D6" s="212">
        <v>6358.2700000000023</v>
      </c>
      <c r="E6" s="213">
        <v>6624.630000000001</v>
      </c>
      <c r="F6" s="345">
        <f>D6/D8</f>
        <v>0.62056725129076018</v>
      </c>
      <c r="G6" s="344">
        <f>E6/E8</f>
        <v>0.59072953152754681</v>
      </c>
      <c r="H6" s="219">
        <f>(E6-D6)/D6</f>
        <v>4.1891898267924874E-2</v>
      </c>
      <c r="I6" s="2"/>
      <c r="J6" s="217">
        <v>2942.0469999999987</v>
      </c>
      <c r="K6" s="213">
        <v>2943.128999999999</v>
      </c>
      <c r="L6" s="345">
        <f>J6/J8</f>
        <v>0.48878365754190922</v>
      </c>
      <c r="M6" s="344">
        <f>K6/K8</f>
        <v>0.41663838944256559</v>
      </c>
      <c r="N6" s="219">
        <f>(K6-J6)/J6</f>
        <v>3.6777114709599649E-4</v>
      </c>
      <c r="P6" s="40">
        <f t="shared" ref="P6:Q8" si="0">(J6/D6)*10</f>
        <v>4.6271186973815164</v>
      </c>
      <c r="Q6" s="201">
        <f t="shared" si="0"/>
        <v>4.4427069889186246</v>
      </c>
      <c r="R6" s="219">
        <f>(Q6-P6)/P6</f>
        <v>-3.9854544593215267E-2</v>
      </c>
    </row>
    <row r="7" spans="1:18" ht="24" customHeight="1" thickBot="1" x14ac:dyDescent="0.3">
      <c r="A7" s="210" t="s">
        <v>21</v>
      </c>
      <c r="B7" s="12"/>
      <c r="C7" s="12"/>
      <c r="D7" s="214">
        <v>3887.6300000000006</v>
      </c>
      <c r="E7" s="215">
        <v>4589.6900000000032</v>
      </c>
      <c r="F7" s="345">
        <f>D7/D8</f>
        <v>0.37943274870923971</v>
      </c>
      <c r="G7" s="295">
        <f>E7/E8</f>
        <v>0.40927046847245324</v>
      </c>
      <c r="H7" s="70">
        <f t="shared" ref="H7:H8" si="1">(E7-D7)/D7</f>
        <v>0.18058817325722937</v>
      </c>
      <c r="J7" s="217">
        <v>3077.0720000000006</v>
      </c>
      <c r="K7" s="215">
        <v>4120.8599999999997</v>
      </c>
      <c r="L7" s="345">
        <f>J7/J8</f>
        <v>0.51121634245809078</v>
      </c>
      <c r="M7" s="295">
        <f>K7/K8</f>
        <v>0.58336161055743441</v>
      </c>
      <c r="N7" s="124">
        <f t="shared" ref="N7:N8" si="2">(K7-J7)/J7</f>
        <v>0.33921468200939037</v>
      </c>
      <c r="P7" s="40">
        <f t="shared" si="0"/>
        <v>7.9150330664183581</v>
      </c>
      <c r="Q7" s="201">
        <f t="shared" si="0"/>
        <v>8.9785148888051189</v>
      </c>
      <c r="R7" s="124">
        <f t="shared" ref="R7:R8" si="3">(Q7-P7)/P7</f>
        <v>0.13436227157393271</v>
      </c>
    </row>
    <row r="8" spans="1:18" ht="26.25" customHeight="1" thickBot="1" x14ac:dyDescent="0.3">
      <c r="A8" s="18" t="s">
        <v>12</v>
      </c>
      <c r="B8" s="211"/>
      <c r="C8" s="211"/>
      <c r="D8" s="216">
        <v>10245.900000000003</v>
      </c>
      <c r="E8" s="193">
        <v>11214.320000000003</v>
      </c>
      <c r="F8" s="341">
        <f>SUM(F6:F7)</f>
        <v>0.99999999999999989</v>
      </c>
      <c r="G8" s="342">
        <f>SUM(G6:G7)</f>
        <v>1</v>
      </c>
      <c r="H8" s="218">
        <f t="shared" si="1"/>
        <v>9.4517807122849115E-2</v>
      </c>
      <c r="I8" s="2"/>
      <c r="J8" s="23">
        <v>6019.1189999999988</v>
      </c>
      <c r="K8" s="193">
        <v>7063.9889999999987</v>
      </c>
      <c r="L8" s="341">
        <f>SUM(L6:L7)</f>
        <v>1</v>
      </c>
      <c r="M8" s="342">
        <f>SUM(M6:M7)</f>
        <v>1</v>
      </c>
      <c r="N8" s="218">
        <f t="shared" si="2"/>
        <v>0.17359184957134094</v>
      </c>
      <c r="O8" s="2"/>
      <c r="P8" s="35">
        <f t="shared" si="0"/>
        <v>5.87466108394577</v>
      </c>
      <c r="Q8" s="194">
        <f t="shared" si="0"/>
        <v>6.299079213006225</v>
      </c>
      <c r="R8" s="218">
        <f t="shared" si="3"/>
        <v>7.2245551359601257E-2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84"/>
  <sheetViews>
    <sheetView showGridLines="0" topLeftCell="A21" workbookViewId="0">
      <selection activeCell="N82" sqref="N82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105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157</v>
      </c>
      <c r="C5" s="467"/>
      <c r="D5" s="465" t="str">
        <f>B5</f>
        <v>jan-junho</v>
      </c>
      <c r="E5" s="467"/>
      <c r="F5" s="177" t="s">
        <v>124</v>
      </c>
      <c r="H5" s="468" t="str">
        <f>B5</f>
        <v>jan-junho</v>
      </c>
      <c r="I5" s="467"/>
      <c r="J5" s="465" t="str">
        <f>B5</f>
        <v>jan-junho</v>
      </c>
      <c r="K5" s="466"/>
      <c r="L5" s="177" t="str">
        <f>F5</f>
        <v>2021/2020</v>
      </c>
      <c r="N5" s="468" t="str">
        <f>B5</f>
        <v>jan-junho</v>
      </c>
      <c r="O5" s="466"/>
      <c r="P5" s="177" t="str">
        <f>L5</f>
        <v>2021/2020</v>
      </c>
    </row>
    <row r="6" spans="1:16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164</v>
      </c>
      <c r="B7" s="46">
        <v>2628.4199999999996</v>
      </c>
      <c r="C7" s="195">
        <v>3020.52</v>
      </c>
      <c r="D7" s="345">
        <f>B7/$B$33</f>
        <v>0.25653383304541316</v>
      </c>
      <c r="E7" s="344">
        <f>C7/$C$33</f>
        <v>0.26934490900919533</v>
      </c>
      <c r="F7" s="67">
        <f>(C7-B7)/B7</f>
        <v>0.14917707215741793</v>
      </c>
      <c r="H7" s="46">
        <v>1015.088</v>
      </c>
      <c r="I7" s="195">
        <v>1105.1000000000001</v>
      </c>
      <c r="J7" s="345">
        <f>H7/$H$33</f>
        <v>0.16864394938860655</v>
      </c>
      <c r="K7" s="344">
        <f>I7/$I$33</f>
        <v>0.15644135346190374</v>
      </c>
      <c r="L7" s="67">
        <f>(I7-H7)/H7</f>
        <v>8.8674085399492633E-2</v>
      </c>
      <c r="N7" s="40">
        <f t="shared" ref="N7:N33" si="0">(H7/B7)*10</f>
        <v>3.8619703091591151</v>
      </c>
      <c r="O7" s="200">
        <f t="shared" ref="O7:O33" si="1">(I7/C7)*10</f>
        <v>3.6586415584071625</v>
      </c>
      <c r="P7" s="76">
        <f>(O7-N7)/N7</f>
        <v>-5.2648967877804397E-2</v>
      </c>
    </row>
    <row r="8" spans="1:16" ht="20.100000000000001" customHeight="1" x14ac:dyDescent="0.25">
      <c r="A8" s="14" t="s">
        <v>165</v>
      </c>
      <c r="B8" s="25">
        <v>700.08</v>
      </c>
      <c r="C8" s="188">
        <v>1074.9000000000001</v>
      </c>
      <c r="D8" s="345">
        <f t="shared" ref="D8:D32" si="2">B8/$B$33</f>
        <v>6.8327818932451018E-2</v>
      </c>
      <c r="E8" s="295">
        <f t="shared" ref="E8:E32" si="3">C8/$C$33</f>
        <v>9.5850662367401668E-2</v>
      </c>
      <c r="F8" s="67">
        <f t="shared" ref="F8:F33" si="4">(C8-B8)/B8</f>
        <v>0.53539595474802881</v>
      </c>
      <c r="H8" s="25">
        <v>840.29700000000003</v>
      </c>
      <c r="I8" s="188">
        <v>1099.4010000000001</v>
      </c>
      <c r="J8" s="345">
        <f t="shared" ref="J8:J32" si="5">H8/$H$33</f>
        <v>0.13960464978346501</v>
      </c>
      <c r="K8" s="295">
        <f t="shared" ref="K8:K32" si="6">I8/$I$33</f>
        <v>0.15563458550119486</v>
      </c>
      <c r="L8" s="67">
        <f t="shared" ref="L8:L33" si="7">(I8-H8)/H8</f>
        <v>0.30834811977193782</v>
      </c>
      <c r="N8" s="40">
        <f t="shared" si="0"/>
        <v>12.002871100445663</v>
      </c>
      <c r="O8" s="201">
        <f t="shared" si="1"/>
        <v>10.227937482556516</v>
      </c>
      <c r="P8" s="67">
        <f t="shared" ref="P8:P65" si="8">(O8-N8)/N8</f>
        <v>-0.14787575431208655</v>
      </c>
    </row>
    <row r="9" spans="1:16" ht="20.100000000000001" customHeight="1" x14ac:dyDescent="0.25">
      <c r="A9" s="14" t="s">
        <v>177</v>
      </c>
      <c r="B9" s="25">
        <v>252.2</v>
      </c>
      <c r="C9" s="188">
        <v>234.17000000000002</v>
      </c>
      <c r="D9" s="345">
        <f t="shared" si="2"/>
        <v>2.4614723938355822E-2</v>
      </c>
      <c r="E9" s="295">
        <f t="shared" si="3"/>
        <v>2.0881337432853708E-2</v>
      </c>
      <c r="F9" s="67">
        <f t="shared" si="4"/>
        <v>-7.149088025376675E-2</v>
      </c>
      <c r="H9" s="25">
        <v>363.80500000000001</v>
      </c>
      <c r="I9" s="188">
        <v>867.27800000000002</v>
      </c>
      <c r="J9" s="345">
        <f t="shared" si="5"/>
        <v>6.0441569605119955E-2</v>
      </c>
      <c r="K9" s="295">
        <f t="shared" si="6"/>
        <v>0.12277453999432897</v>
      </c>
      <c r="L9" s="67">
        <f t="shared" si="7"/>
        <v>1.383908962218771</v>
      </c>
      <c r="N9" s="40">
        <f t="shared" si="0"/>
        <v>14.425257731958762</v>
      </c>
      <c r="O9" s="201">
        <f t="shared" si="1"/>
        <v>37.036255711662463</v>
      </c>
      <c r="P9" s="67">
        <f t="shared" si="8"/>
        <v>1.5674588558379554</v>
      </c>
    </row>
    <row r="10" spans="1:16" ht="20.100000000000001" customHeight="1" x14ac:dyDescent="0.25">
      <c r="A10" s="14" t="s">
        <v>166</v>
      </c>
      <c r="B10" s="25">
        <v>910.49</v>
      </c>
      <c r="C10" s="188">
        <v>1089.1099999999999</v>
      </c>
      <c r="D10" s="345">
        <f t="shared" si="2"/>
        <v>8.8863838218214086E-2</v>
      </c>
      <c r="E10" s="295">
        <f t="shared" si="3"/>
        <v>9.7117792251335766E-2</v>
      </c>
      <c r="F10" s="67">
        <f t="shared" si="4"/>
        <v>0.19618007885863645</v>
      </c>
      <c r="H10" s="25">
        <v>538.91899999999998</v>
      </c>
      <c r="I10" s="188">
        <v>760.4849999999999</v>
      </c>
      <c r="J10" s="345">
        <f t="shared" si="5"/>
        <v>8.953453154855387E-2</v>
      </c>
      <c r="K10" s="295">
        <f t="shared" si="6"/>
        <v>0.10765659459548985</v>
      </c>
      <c r="L10" s="67">
        <f t="shared" si="7"/>
        <v>0.4111304296192933</v>
      </c>
      <c r="N10" s="40">
        <f t="shared" si="0"/>
        <v>5.9189996595239922</v>
      </c>
      <c r="O10" s="201">
        <f t="shared" si="1"/>
        <v>6.9826280173719821</v>
      </c>
      <c r="P10" s="67">
        <f t="shared" si="8"/>
        <v>0.17969731695060229</v>
      </c>
    </row>
    <row r="11" spans="1:16" ht="20.100000000000001" customHeight="1" x14ac:dyDescent="0.25">
      <c r="A11" s="14" t="s">
        <v>168</v>
      </c>
      <c r="B11" s="25">
        <v>1553.9</v>
      </c>
      <c r="C11" s="188">
        <v>1455.97</v>
      </c>
      <c r="D11" s="345">
        <f t="shared" si="2"/>
        <v>0.15166066426570624</v>
      </c>
      <c r="E11" s="295">
        <f t="shared" si="3"/>
        <v>0.12983132280869458</v>
      </c>
      <c r="F11" s="67">
        <f t="shared" si="4"/>
        <v>-6.3022073492502773E-2</v>
      </c>
      <c r="H11" s="25">
        <v>656.19799999999998</v>
      </c>
      <c r="I11" s="188">
        <v>631.07300000000009</v>
      </c>
      <c r="J11" s="345">
        <f t="shared" si="5"/>
        <v>0.1090189444667899</v>
      </c>
      <c r="K11" s="295">
        <f t="shared" si="6"/>
        <v>8.9336634017974828E-2</v>
      </c>
      <c r="L11" s="67">
        <f t="shared" si="7"/>
        <v>-3.828874821319158E-2</v>
      </c>
      <c r="N11" s="40">
        <f t="shared" si="0"/>
        <v>4.2229100971748501</v>
      </c>
      <c r="O11" s="201">
        <f t="shared" si="1"/>
        <v>4.3343818897367399</v>
      </c>
      <c r="P11" s="67">
        <f t="shared" si="8"/>
        <v>2.6396913502010143E-2</v>
      </c>
    </row>
    <row r="12" spans="1:16" ht="20.100000000000001" customHeight="1" x14ac:dyDescent="0.25">
      <c r="A12" s="14" t="s">
        <v>184</v>
      </c>
      <c r="B12" s="25">
        <v>1093.1100000000001</v>
      </c>
      <c r="C12" s="188">
        <v>845.54999999999984</v>
      </c>
      <c r="D12" s="345">
        <f t="shared" si="2"/>
        <v>0.10668755307000848</v>
      </c>
      <c r="E12" s="295">
        <f t="shared" si="3"/>
        <v>7.5399132537683933E-2</v>
      </c>
      <c r="F12" s="67">
        <f t="shared" si="4"/>
        <v>-0.22647309053983611</v>
      </c>
      <c r="H12" s="25">
        <v>699.91</v>
      </c>
      <c r="I12" s="188">
        <v>501.03699999999992</v>
      </c>
      <c r="J12" s="345">
        <f t="shared" si="5"/>
        <v>0.11628113682417643</v>
      </c>
      <c r="K12" s="295">
        <f t="shared" si="6"/>
        <v>7.0928338082066639E-2</v>
      </c>
      <c r="L12" s="67">
        <f t="shared" si="7"/>
        <v>-0.28414081810518504</v>
      </c>
      <c r="N12" s="40">
        <f t="shared" si="0"/>
        <v>6.402923767964797</v>
      </c>
      <c r="O12" s="201">
        <f t="shared" si="1"/>
        <v>5.9255750694814022</v>
      </c>
      <c r="P12" s="67">
        <f t="shared" si="8"/>
        <v>-7.4551676043946177E-2</v>
      </c>
    </row>
    <row r="13" spans="1:16" ht="20.100000000000001" customHeight="1" x14ac:dyDescent="0.25">
      <c r="A13" s="14" t="s">
        <v>170</v>
      </c>
      <c r="B13" s="25">
        <v>1043.8800000000001</v>
      </c>
      <c r="C13" s="188">
        <v>980.80000000000007</v>
      </c>
      <c r="D13" s="345">
        <f t="shared" si="2"/>
        <v>0.10188270430123267</v>
      </c>
      <c r="E13" s="295">
        <f t="shared" si="3"/>
        <v>8.7459605219041364E-2</v>
      </c>
      <c r="F13" s="67">
        <f t="shared" si="4"/>
        <v>-6.0428401731999877E-2</v>
      </c>
      <c r="H13" s="25">
        <v>565.05600000000004</v>
      </c>
      <c r="I13" s="188">
        <v>460.35499999999996</v>
      </c>
      <c r="J13" s="345">
        <f t="shared" si="5"/>
        <v>9.3876861381208793E-2</v>
      </c>
      <c r="K13" s="295">
        <f t="shared" si="6"/>
        <v>6.5169269091443924E-2</v>
      </c>
      <c r="L13" s="67">
        <f t="shared" si="7"/>
        <v>-0.18529313908709946</v>
      </c>
      <c r="N13" s="40">
        <f t="shared" si="0"/>
        <v>5.4130359811472584</v>
      </c>
      <c r="O13" s="201">
        <f t="shared" si="1"/>
        <v>4.6936684339314834</v>
      </c>
      <c r="P13" s="67">
        <f t="shared" si="8"/>
        <v>-0.13289539358711405</v>
      </c>
    </row>
    <row r="14" spans="1:16" ht="20.100000000000001" customHeight="1" x14ac:dyDescent="0.25">
      <c r="A14" s="14" t="s">
        <v>173</v>
      </c>
      <c r="B14" s="25">
        <v>418.38</v>
      </c>
      <c r="C14" s="188">
        <v>381.14</v>
      </c>
      <c r="D14" s="345">
        <f t="shared" si="2"/>
        <v>4.0833894533423114E-2</v>
      </c>
      <c r="E14" s="295">
        <f t="shared" si="3"/>
        <v>3.3986902460425593E-2</v>
      </c>
      <c r="F14" s="67">
        <f t="shared" si="4"/>
        <v>-8.9009990917347889E-2</v>
      </c>
      <c r="H14" s="25">
        <v>203.54300000000001</v>
      </c>
      <c r="I14" s="188">
        <v>193.83799999999999</v>
      </c>
      <c r="J14" s="345">
        <f t="shared" si="5"/>
        <v>3.381607839951329E-2</v>
      </c>
      <c r="K14" s="295">
        <f t="shared" si="6"/>
        <v>2.7440303205455156E-2</v>
      </c>
      <c r="L14" s="67">
        <f t="shared" si="7"/>
        <v>-4.7680342728563557E-2</v>
      </c>
      <c r="N14" s="40">
        <f t="shared" si="0"/>
        <v>4.8650270089392418</v>
      </c>
      <c r="O14" s="201">
        <f t="shared" si="1"/>
        <v>5.0857427716849459</v>
      </c>
      <c r="P14" s="67">
        <f t="shared" si="8"/>
        <v>4.536783913843645E-2</v>
      </c>
    </row>
    <row r="15" spans="1:16" ht="20.100000000000001" customHeight="1" x14ac:dyDescent="0.25">
      <c r="A15" s="14" t="s">
        <v>182</v>
      </c>
      <c r="B15" s="25">
        <v>125.26</v>
      </c>
      <c r="C15" s="188">
        <v>192.15999999999997</v>
      </c>
      <c r="D15" s="345">
        <f t="shared" si="2"/>
        <v>1.2225377956060469E-2</v>
      </c>
      <c r="E15" s="295">
        <f t="shared" si="3"/>
        <v>1.7135234236226534E-2</v>
      </c>
      <c r="F15" s="67">
        <f t="shared" si="4"/>
        <v>0.53408909468305887</v>
      </c>
      <c r="H15" s="25">
        <v>72.069000000000003</v>
      </c>
      <c r="I15" s="188">
        <v>152.95500000000001</v>
      </c>
      <c r="J15" s="345">
        <f t="shared" si="5"/>
        <v>1.1973346930007532E-2</v>
      </c>
      <c r="K15" s="295">
        <f t="shared" si="6"/>
        <v>2.1652780036888503E-2</v>
      </c>
      <c r="L15" s="67">
        <f t="shared" si="7"/>
        <v>1.1223410897889523</v>
      </c>
      <c r="N15" s="40">
        <f t="shared" si="0"/>
        <v>5.7535526105700141</v>
      </c>
      <c r="O15" s="201">
        <f t="shared" si="1"/>
        <v>7.9597731057452146</v>
      </c>
      <c r="P15" s="67">
        <f t="shared" si="8"/>
        <v>0.38345360588553418</v>
      </c>
    </row>
    <row r="16" spans="1:16" ht="20.100000000000001" customHeight="1" x14ac:dyDescent="0.25">
      <c r="A16" s="14" t="s">
        <v>172</v>
      </c>
      <c r="B16" s="25">
        <v>394.11</v>
      </c>
      <c r="C16" s="188">
        <v>377.98</v>
      </c>
      <c r="D16" s="345">
        <f t="shared" si="2"/>
        <v>3.8465142154422732E-2</v>
      </c>
      <c r="E16" s="295">
        <f t="shared" si="3"/>
        <v>3.3705119882436026E-2</v>
      </c>
      <c r="F16" s="67">
        <f t="shared" si="4"/>
        <v>-4.092765979041383E-2</v>
      </c>
      <c r="H16" s="25">
        <v>153.73600000000002</v>
      </c>
      <c r="I16" s="188">
        <v>152.41399999999999</v>
      </c>
      <c r="J16" s="345">
        <f t="shared" si="5"/>
        <v>2.5541279379922548E-2</v>
      </c>
      <c r="K16" s="295">
        <f t="shared" si="6"/>
        <v>2.1576194413666268E-2</v>
      </c>
      <c r="L16" s="67">
        <f t="shared" si="7"/>
        <v>-8.5991569964096303E-3</v>
      </c>
      <c r="N16" s="40">
        <f t="shared" si="0"/>
        <v>3.9008398670421967</v>
      </c>
      <c r="O16" s="201">
        <f t="shared" si="1"/>
        <v>4.0323297528969784</v>
      </c>
      <c r="P16" s="67">
        <f t="shared" si="8"/>
        <v>3.3708096291192709E-2</v>
      </c>
    </row>
    <row r="17" spans="1:16" ht="20.100000000000001" customHeight="1" x14ac:dyDescent="0.25">
      <c r="A17" s="14" t="s">
        <v>169</v>
      </c>
      <c r="B17" s="25">
        <v>87.62</v>
      </c>
      <c r="C17" s="188">
        <v>202.11</v>
      </c>
      <c r="D17" s="345">
        <f t="shared" si="2"/>
        <v>8.5517133682741359E-3</v>
      </c>
      <c r="E17" s="295">
        <f t="shared" si="3"/>
        <v>1.8022492670086102E-2</v>
      </c>
      <c r="F17" s="67">
        <f t="shared" si="4"/>
        <v>1.3066651449440767</v>
      </c>
      <c r="H17" s="25">
        <v>98.730999999999995</v>
      </c>
      <c r="I17" s="188">
        <v>139.98099999999999</v>
      </c>
      <c r="J17" s="345">
        <f t="shared" si="5"/>
        <v>1.6402898829546316E-2</v>
      </c>
      <c r="K17" s="295">
        <f t="shared" si="6"/>
        <v>1.9816140710298382E-2</v>
      </c>
      <c r="L17" s="67">
        <f t="shared" si="7"/>
        <v>0.41780190618954538</v>
      </c>
      <c r="N17" s="40">
        <f t="shared" si="0"/>
        <v>11.26808947728829</v>
      </c>
      <c r="O17" s="201">
        <f t="shared" si="1"/>
        <v>6.9259809014892868</v>
      </c>
      <c r="P17" s="67">
        <f t="shared" si="8"/>
        <v>-0.38534558893509507</v>
      </c>
    </row>
    <row r="18" spans="1:16" ht="20.100000000000001" customHeight="1" x14ac:dyDescent="0.25">
      <c r="A18" s="14" t="s">
        <v>171</v>
      </c>
      <c r="B18" s="25">
        <v>134.13999999999999</v>
      </c>
      <c r="C18" s="188">
        <v>208.54</v>
      </c>
      <c r="D18" s="345">
        <f t="shared" si="2"/>
        <v>1.309206609473057E-2</v>
      </c>
      <c r="E18" s="295">
        <f t="shared" si="3"/>
        <v>1.8595866713273741E-2</v>
      </c>
      <c r="F18" s="67">
        <f t="shared" ref="F18:F32" si="9">(C18-B18)/B18</f>
        <v>0.55464440137170135</v>
      </c>
      <c r="H18" s="25">
        <v>102.678</v>
      </c>
      <c r="I18" s="188">
        <v>111.75200000000001</v>
      </c>
      <c r="J18" s="345">
        <f t="shared" si="5"/>
        <v>1.7058642635242798E-2</v>
      </c>
      <c r="K18" s="295">
        <f t="shared" si="6"/>
        <v>1.5819956684530508E-2</v>
      </c>
      <c r="L18" s="67">
        <f t="shared" ref="L18:L31" si="10">(I18-H18)/H18</f>
        <v>8.8373361382185212E-2</v>
      </c>
      <c r="N18" s="40">
        <f t="shared" si="0"/>
        <v>7.6545400328015507</v>
      </c>
      <c r="O18" s="201">
        <f t="shared" si="1"/>
        <v>5.3587800901505709</v>
      </c>
      <c r="P18" s="67">
        <f t="shared" ref="P18:P24" si="11">(O18-N18)/N18</f>
        <v>-0.29992134508580459</v>
      </c>
    </row>
    <row r="19" spans="1:16" ht="20.100000000000001" customHeight="1" x14ac:dyDescent="0.25">
      <c r="A19" s="14" t="s">
        <v>185</v>
      </c>
      <c r="B19" s="25">
        <v>62.11</v>
      </c>
      <c r="C19" s="188">
        <v>123.32000000000001</v>
      </c>
      <c r="D19" s="345">
        <f t="shared" si="2"/>
        <v>6.0619369699099132E-3</v>
      </c>
      <c r="E19" s="295">
        <f t="shared" si="3"/>
        <v>1.0996654277744882E-2</v>
      </c>
      <c r="F19" s="67">
        <f t="shared" si="9"/>
        <v>0.98550957977781373</v>
      </c>
      <c r="H19" s="25">
        <v>58.195999999999998</v>
      </c>
      <c r="I19" s="188">
        <v>95.734999999999999</v>
      </c>
      <c r="J19" s="345">
        <f t="shared" si="5"/>
        <v>9.6685245797599288E-3</v>
      </c>
      <c r="K19" s="295">
        <f t="shared" si="6"/>
        <v>1.3552540922699622E-2</v>
      </c>
      <c r="L19" s="67">
        <f t="shared" si="10"/>
        <v>0.645044332943845</v>
      </c>
      <c r="N19" s="40">
        <f t="shared" si="0"/>
        <v>9.3698277250040256</v>
      </c>
      <c r="O19" s="201">
        <f t="shared" si="1"/>
        <v>7.7631365553032765</v>
      </c>
      <c r="P19" s="67">
        <f t="shared" si="11"/>
        <v>-0.17147499579028375</v>
      </c>
    </row>
    <row r="20" spans="1:16" ht="20.100000000000001" customHeight="1" x14ac:dyDescent="0.25">
      <c r="A20" s="14" t="s">
        <v>178</v>
      </c>
      <c r="B20" s="25">
        <v>151.77000000000001</v>
      </c>
      <c r="C20" s="188">
        <v>105.44999999999999</v>
      </c>
      <c r="D20" s="345">
        <f t="shared" si="2"/>
        <v>1.4812754370040695E-2</v>
      </c>
      <c r="E20" s="295">
        <f t="shared" si="3"/>
        <v>9.4031559648734813E-3</v>
      </c>
      <c r="F20" s="67">
        <f t="shared" si="9"/>
        <v>-0.30519865586084216</v>
      </c>
      <c r="H20" s="25">
        <v>79.504999999999995</v>
      </c>
      <c r="I20" s="188">
        <v>95.585000000000008</v>
      </c>
      <c r="J20" s="345">
        <f t="shared" si="5"/>
        <v>1.3208743671623705E-2</v>
      </c>
      <c r="K20" s="295">
        <f t="shared" si="6"/>
        <v>1.3531306461547432E-2</v>
      </c>
      <c r="L20" s="67">
        <f t="shared" si="10"/>
        <v>0.20225143072762736</v>
      </c>
      <c r="N20" s="40">
        <f t="shared" si="0"/>
        <v>5.2385188113592926</v>
      </c>
      <c r="O20" s="201">
        <f t="shared" si="1"/>
        <v>9.0644855381697518</v>
      </c>
      <c r="P20" s="67">
        <f t="shared" si="11"/>
        <v>0.73035277042704672</v>
      </c>
    </row>
    <row r="21" spans="1:16" ht="20.100000000000001" customHeight="1" x14ac:dyDescent="0.25">
      <c r="A21" s="14" t="s">
        <v>201</v>
      </c>
      <c r="B21" s="25">
        <v>91</v>
      </c>
      <c r="C21" s="188">
        <v>142.96</v>
      </c>
      <c r="D21" s="345">
        <f t="shared" si="2"/>
        <v>8.881601421056224E-3</v>
      </c>
      <c r="E21" s="295">
        <f t="shared" si="3"/>
        <v>1.27479865029712E-2</v>
      </c>
      <c r="F21" s="67">
        <f t="shared" si="9"/>
        <v>0.57098901098901111</v>
      </c>
      <c r="H21" s="25">
        <v>60.117999999999995</v>
      </c>
      <c r="I21" s="188">
        <v>84.914999999999992</v>
      </c>
      <c r="J21" s="345">
        <f t="shared" si="5"/>
        <v>9.9878404131900356E-3</v>
      </c>
      <c r="K21" s="295">
        <f t="shared" si="6"/>
        <v>1.2020828458254957E-2</v>
      </c>
      <c r="L21" s="67">
        <f t="shared" si="10"/>
        <v>0.41247213812834754</v>
      </c>
      <c r="N21" s="40">
        <f t="shared" si="0"/>
        <v>6.6063736263736264</v>
      </c>
      <c r="O21" s="201">
        <f t="shared" si="1"/>
        <v>5.939773363178511</v>
      </c>
      <c r="P21" s="67">
        <f t="shared" si="11"/>
        <v>-0.10090259814158072</v>
      </c>
    </row>
    <row r="22" spans="1:16" ht="20.100000000000001" customHeight="1" x14ac:dyDescent="0.25">
      <c r="A22" s="14" t="s">
        <v>174</v>
      </c>
      <c r="B22" s="25">
        <v>61.08</v>
      </c>
      <c r="C22" s="188">
        <v>116.53</v>
      </c>
      <c r="D22" s="345">
        <f t="shared" si="2"/>
        <v>5.9614089538254306E-3</v>
      </c>
      <c r="E22" s="295">
        <f t="shared" si="3"/>
        <v>1.0391178421874887E-2</v>
      </c>
      <c r="F22" s="67">
        <f t="shared" si="9"/>
        <v>0.90782580222658815</v>
      </c>
      <c r="H22" s="25">
        <v>34.933999999999997</v>
      </c>
      <c r="I22" s="188">
        <v>79.126999999999995</v>
      </c>
      <c r="J22" s="345">
        <f t="shared" si="5"/>
        <v>5.8038393990881391E-3</v>
      </c>
      <c r="K22" s="295">
        <f t="shared" si="6"/>
        <v>1.1201461383929105E-2</v>
      </c>
      <c r="L22" s="67">
        <f t="shared" si="10"/>
        <v>1.2650426518577891</v>
      </c>
      <c r="N22" s="40">
        <f t="shared" si="0"/>
        <v>5.7193844138834313</v>
      </c>
      <c r="O22" s="201">
        <f t="shared" si="1"/>
        <v>6.790268600360422</v>
      </c>
      <c r="P22" s="67">
        <f t="shared" si="11"/>
        <v>0.18723766562665195</v>
      </c>
    </row>
    <row r="23" spans="1:16" ht="20.100000000000001" customHeight="1" x14ac:dyDescent="0.25">
      <c r="A23" s="14" t="s">
        <v>179</v>
      </c>
      <c r="B23" s="25">
        <v>69.59</v>
      </c>
      <c r="C23" s="188">
        <v>77.03</v>
      </c>
      <c r="D23" s="345">
        <f t="shared" si="2"/>
        <v>6.7919850867176118E-3</v>
      </c>
      <c r="E23" s="295">
        <f t="shared" si="3"/>
        <v>6.8688961970052569E-3</v>
      </c>
      <c r="F23" s="67">
        <f t="shared" si="9"/>
        <v>0.10691191263112512</v>
      </c>
      <c r="H23" s="25">
        <v>46.356000000000009</v>
      </c>
      <c r="I23" s="188">
        <v>68.140999999999991</v>
      </c>
      <c r="J23" s="345">
        <f t="shared" si="5"/>
        <v>7.7014592999407406E-3</v>
      </c>
      <c r="K23" s="295">
        <f t="shared" si="6"/>
        <v>9.646249449142684E-3</v>
      </c>
      <c r="L23" s="67">
        <f t="shared" si="10"/>
        <v>0.46994995254120242</v>
      </c>
      <c r="N23" s="40">
        <f t="shared" si="0"/>
        <v>6.6613019111941387</v>
      </c>
      <c r="O23" s="201">
        <f t="shared" si="1"/>
        <v>8.8460340127223152</v>
      </c>
      <c r="P23" s="67">
        <f t="shared" si="11"/>
        <v>0.32797374006675678</v>
      </c>
    </row>
    <row r="24" spans="1:16" ht="20.100000000000001" customHeight="1" x14ac:dyDescent="0.25">
      <c r="A24" s="14" t="s">
        <v>167</v>
      </c>
      <c r="B24" s="25">
        <v>22.880000000000003</v>
      </c>
      <c r="C24" s="188">
        <v>89.89</v>
      </c>
      <c r="D24" s="345">
        <f t="shared" si="2"/>
        <v>2.2330883572941368E-3</v>
      </c>
      <c r="E24" s="295">
        <f t="shared" si="3"/>
        <v>8.0156442833805332E-3</v>
      </c>
      <c r="F24" s="67">
        <f t="shared" si="9"/>
        <v>2.9287587412587404</v>
      </c>
      <c r="H24" s="25">
        <v>8.4559999999999995</v>
      </c>
      <c r="I24" s="188">
        <v>63.331999999999994</v>
      </c>
      <c r="J24" s="345">
        <f t="shared" si="5"/>
        <v>1.4048567572762724E-3</v>
      </c>
      <c r="K24" s="295">
        <f t="shared" si="6"/>
        <v>8.9654726246034613E-3</v>
      </c>
      <c r="L24" s="67">
        <f t="shared" si="10"/>
        <v>6.4895931882686844</v>
      </c>
      <c r="N24" s="40">
        <f t="shared" si="0"/>
        <v>3.6958041958041954</v>
      </c>
      <c r="O24" s="201">
        <f t="shared" si="1"/>
        <v>7.0455000556235392</v>
      </c>
      <c r="P24" s="67">
        <f t="shared" si="11"/>
        <v>0.90635100842793992</v>
      </c>
    </row>
    <row r="25" spans="1:16" ht="20.100000000000001" customHeight="1" x14ac:dyDescent="0.25">
      <c r="A25" s="14" t="s">
        <v>183</v>
      </c>
      <c r="B25" s="25">
        <v>105.35</v>
      </c>
      <c r="C25" s="188">
        <v>40.57</v>
      </c>
      <c r="D25" s="345">
        <f t="shared" si="2"/>
        <v>1.028216164514586E-2</v>
      </c>
      <c r="E25" s="295">
        <f t="shared" si="3"/>
        <v>3.6176959458977444E-3</v>
      </c>
      <c r="F25" s="67">
        <f t="shared" si="9"/>
        <v>-0.61490270526815383</v>
      </c>
      <c r="H25" s="25">
        <v>95.363000000000014</v>
      </c>
      <c r="I25" s="188">
        <v>45.790999999999997</v>
      </c>
      <c r="J25" s="345">
        <f t="shared" si="5"/>
        <v>1.5843348503327484E-2</v>
      </c>
      <c r="K25" s="295">
        <f t="shared" si="6"/>
        <v>6.4823147374663218E-3</v>
      </c>
      <c r="L25" s="67">
        <f t="shared" si="10"/>
        <v>-0.51982425049547532</v>
      </c>
      <c r="N25" s="40">
        <f t="shared" ref="N25:N28" si="12">(H25/B25)*10</f>
        <v>9.0520170859041311</v>
      </c>
      <c r="O25" s="201">
        <f t="shared" ref="O25:O28" si="13">(I25/C25)*10</f>
        <v>11.286911510968697</v>
      </c>
      <c r="P25" s="67">
        <f t="shared" ref="P25:P28" si="14">(O25-N25)/N25</f>
        <v>0.24689463175503279</v>
      </c>
    </row>
    <row r="26" spans="1:16" ht="20.100000000000001" customHeight="1" x14ac:dyDescent="0.25">
      <c r="A26" s="14" t="s">
        <v>176</v>
      </c>
      <c r="B26" s="25">
        <v>71.260000000000005</v>
      </c>
      <c r="C26" s="188">
        <v>57.669999999999995</v>
      </c>
      <c r="D26" s="345">
        <f t="shared" si="2"/>
        <v>6.9549771127963367E-3</v>
      </c>
      <c r="E26" s="295">
        <f t="shared" si="3"/>
        <v>5.1425320483096601E-3</v>
      </c>
      <c r="F26" s="67">
        <f t="shared" si="9"/>
        <v>-0.1907100757788382</v>
      </c>
      <c r="H26" s="25">
        <v>61.057000000000002</v>
      </c>
      <c r="I26" s="188">
        <v>43.128</v>
      </c>
      <c r="J26" s="345">
        <f t="shared" si="5"/>
        <v>1.0143843309959481E-2</v>
      </c>
      <c r="K26" s="295">
        <f t="shared" si="6"/>
        <v>6.1053322704777702E-3</v>
      </c>
      <c r="L26" s="67">
        <f t="shared" si="10"/>
        <v>-0.29364364446337032</v>
      </c>
      <c r="N26" s="40">
        <f t="shared" si="12"/>
        <v>8.5682009542520348</v>
      </c>
      <c r="O26" s="201">
        <f t="shared" si="13"/>
        <v>7.4784116525056366</v>
      </c>
      <c r="P26" s="67">
        <f t="shared" si="14"/>
        <v>-0.12718997926928663</v>
      </c>
    </row>
    <row r="27" spans="1:16" ht="20.100000000000001" customHeight="1" x14ac:dyDescent="0.25">
      <c r="A27" s="14" t="s">
        <v>192</v>
      </c>
      <c r="B27" s="25">
        <v>76.34</v>
      </c>
      <c r="C27" s="188">
        <v>75.77</v>
      </c>
      <c r="D27" s="345">
        <f t="shared" si="2"/>
        <v>7.4507851921256285E-3</v>
      </c>
      <c r="E27" s="295">
        <f t="shared" si="3"/>
        <v>6.7565398526170098E-3</v>
      </c>
      <c r="F27" s="67">
        <f t="shared" si="9"/>
        <v>-7.4665968037726923E-3</v>
      </c>
      <c r="H27" s="25">
        <v>43.629999999999995</v>
      </c>
      <c r="I27" s="188">
        <v>37.605000000000004</v>
      </c>
      <c r="J27" s="345">
        <f t="shared" si="5"/>
        <v>7.2485691012256111E-3</v>
      </c>
      <c r="K27" s="295">
        <f t="shared" si="6"/>
        <v>5.3234794108541214E-3</v>
      </c>
      <c r="L27" s="67">
        <f t="shared" si="10"/>
        <v>-0.1380930552372219</v>
      </c>
      <c r="N27" s="40">
        <f t="shared" si="12"/>
        <v>5.7152213780455856</v>
      </c>
      <c r="O27" s="201">
        <f t="shared" si="13"/>
        <v>4.9630460604460875</v>
      </c>
      <c r="P27" s="67">
        <f t="shared" si="14"/>
        <v>-0.13160913074844299</v>
      </c>
    </row>
    <row r="28" spans="1:16" ht="20.100000000000001" customHeight="1" x14ac:dyDescent="0.25">
      <c r="A28" s="14" t="s">
        <v>180</v>
      </c>
      <c r="B28" s="25">
        <v>11.25</v>
      </c>
      <c r="C28" s="188">
        <v>43.14</v>
      </c>
      <c r="D28" s="345">
        <f t="shared" si="2"/>
        <v>1.0980001756800278E-3</v>
      </c>
      <c r="E28" s="295">
        <f t="shared" si="3"/>
        <v>3.8468672197690093E-3</v>
      </c>
      <c r="F28" s="67">
        <f t="shared" si="9"/>
        <v>2.8346666666666667</v>
      </c>
      <c r="H28" s="25">
        <v>9.4789999999999992</v>
      </c>
      <c r="I28" s="188">
        <v>34.867000000000004</v>
      </c>
      <c r="J28" s="345">
        <f t="shared" si="5"/>
        <v>1.5748151847471365E-3</v>
      </c>
      <c r="K28" s="295">
        <f t="shared" si="6"/>
        <v>4.9358797132894741E-3</v>
      </c>
      <c r="L28" s="67">
        <f t="shared" si="10"/>
        <v>2.6783415972148967</v>
      </c>
      <c r="N28" s="40">
        <f t="shared" si="12"/>
        <v>8.4257777777777783</v>
      </c>
      <c r="O28" s="201">
        <f t="shared" si="13"/>
        <v>8.0822902178952258</v>
      </c>
      <c r="P28" s="67">
        <f t="shared" si="14"/>
        <v>-4.0766273327130655E-2</v>
      </c>
    </row>
    <row r="29" spans="1:16" ht="20.100000000000001" customHeight="1" x14ac:dyDescent="0.25">
      <c r="A29" s="14" t="s">
        <v>181</v>
      </c>
      <c r="B29" s="25">
        <v>34.04</v>
      </c>
      <c r="C29" s="188">
        <v>37.629999999999995</v>
      </c>
      <c r="D29" s="345">
        <f t="shared" si="2"/>
        <v>3.3223045315687238E-3</v>
      </c>
      <c r="E29" s="295">
        <f t="shared" si="3"/>
        <v>3.3555311423251691E-3</v>
      </c>
      <c r="F29" s="67">
        <f t="shared" si="9"/>
        <v>0.1054641598119858</v>
      </c>
      <c r="H29" s="25">
        <v>21.804000000000002</v>
      </c>
      <c r="I29" s="188">
        <v>27.173000000000002</v>
      </c>
      <c r="J29" s="345">
        <f t="shared" si="5"/>
        <v>3.6224570406400013E-3</v>
      </c>
      <c r="K29" s="295">
        <f t="shared" si="6"/>
        <v>3.8466934192564564E-3</v>
      </c>
      <c r="L29" s="67">
        <f t="shared" si="10"/>
        <v>0.24623922216107133</v>
      </c>
      <c r="N29" s="40">
        <f t="shared" ref="N29:N30" si="15">(H29/B29)*10</f>
        <v>6.405405405405407</v>
      </c>
      <c r="O29" s="201">
        <f t="shared" ref="O29:O30" si="16">(I29/C29)*10</f>
        <v>7.2211001860217925</v>
      </c>
      <c r="P29" s="67">
        <f t="shared" ref="P29:P30" si="17">(O29-N29)/N29</f>
        <v>0.12734475477977322</v>
      </c>
    </row>
    <row r="30" spans="1:16" ht="20.100000000000001" customHeight="1" x14ac:dyDescent="0.25">
      <c r="A30" s="14" t="s">
        <v>209</v>
      </c>
      <c r="B30" s="25">
        <v>28.439999999999998</v>
      </c>
      <c r="C30" s="188">
        <v>9.98</v>
      </c>
      <c r="D30" s="345">
        <f t="shared" si="2"/>
        <v>2.7757444441191101E-3</v>
      </c>
      <c r="E30" s="295">
        <f t="shared" si="3"/>
        <v>8.899335849164282E-4</v>
      </c>
      <c r="F30" s="67">
        <f t="shared" si="9"/>
        <v>-0.64908579465541483</v>
      </c>
      <c r="H30" s="25">
        <v>68.238</v>
      </c>
      <c r="I30" s="188">
        <v>24.544</v>
      </c>
      <c r="J30" s="345">
        <f t="shared" si="5"/>
        <v>1.133687504766063E-2</v>
      </c>
      <c r="K30" s="295">
        <f t="shared" si="6"/>
        <v>3.4745240967957334E-3</v>
      </c>
      <c r="L30" s="67">
        <f t="shared" si="10"/>
        <v>-0.64031771153902517</v>
      </c>
      <c r="N30" s="40">
        <f t="shared" si="15"/>
        <v>23.993670886075954</v>
      </c>
      <c r="O30" s="201">
        <f t="shared" si="16"/>
        <v>24.593186372745492</v>
      </c>
      <c r="P30" s="67">
        <f t="shared" si="17"/>
        <v>2.4986401185383037E-2</v>
      </c>
    </row>
    <row r="31" spans="1:16" ht="20.100000000000001" customHeight="1" x14ac:dyDescent="0.25">
      <c r="A31" s="14" t="s">
        <v>204</v>
      </c>
      <c r="B31" s="25">
        <v>11</v>
      </c>
      <c r="C31" s="188">
        <v>0.42</v>
      </c>
      <c r="D31" s="345">
        <f t="shared" si="2"/>
        <v>1.0736001717760271E-3</v>
      </c>
      <c r="E31" s="295">
        <f t="shared" si="3"/>
        <v>3.7452114796082145E-5</v>
      </c>
      <c r="F31" s="67">
        <f t="shared" si="9"/>
        <v>-0.96181818181818179</v>
      </c>
      <c r="H31" s="25">
        <v>34.954000000000001</v>
      </c>
      <c r="I31" s="188">
        <v>23.650000000000002</v>
      </c>
      <c r="J31" s="345">
        <f t="shared" si="5"/>
        <v>5.8071621444932397E-3</v>
      </c>
      <c r="K31" s="295">
        <f t="shared" si="6"/>
        <v>3.3479667083286791E-3</v>
      </c>
      <c r="L31" s="67">
        <f t="shared" si="10"/>
        <v>-0.32339646392401439</v>
      </c>
      <c r="N31" s="40">
        <f t="shared" ref="N31" si="18">(H31/B31)*10</f>
        <v>31.776363636363637</v>
      </c>
      <c r="O31" s="201">
        <f t="shared" ref="O31" si="19">(I31/C31)*10</f>
        <v>563.09523809523819</v>
      </c>
      <c r="P31" s="67">
        <f t="shared" ref="P31" si="20">(O31-N31)/N31</f>
        <v>16.720568801990101</v>
      </c>
    </row>
    <row r="32" spans="1:16" ht="20.100000000000001" customHeight="1" thickBot="1" x14ac:dyDescent="0.3">
      <c r="A32" s="14" t="s">
        <v>17</v>
      </c>
      <c r="B32" s="25">
        <f>B33-SUM(B7:B31)</f>
        <v>108.19999999999891</v>
      </c>
      <c r="C32" s="188">
        <f>C33-SUM(C7:C31)</f>
        <v>231.01000000000204</v>
      </c>
      <c r="D32" s="345">
        <f t="shared" si="2"/>
        <v>1.0560321689651361E-2</v>
      </c>
      <c r="E32" s="295">
        <f t="shared" si="3"/>
        <v>2.0599554854864317E-2</v>
      </c>
      <c r="F32" s="67">
        <f t="shared" si="9"/>
        <v>1.1350277264325728</v>
      </c>
      <c r="H32" s="25">
        <f>H33-SUM(H7:H31)</f>
        <v>86.998999999999796</v>
      </c>
      <c r="I32" s="188">
        <f>I33-SUM(I7:I31)</f>
        <v>164.72700000000259</v>
      </c>
      <c r="J32" s="345">
        <f t="shared" si="5"/>
        <v>1.4453776374914634E-2</v>
      </c>
      <c r="K32" s="295">
        <f t="shared" si="6"/>
        <v>2.3319260548112768E-2</v>
      </c>
      <c r="L32" s="67">
        <f t="shared" si="7"/>
        <v>0.89343555673057129</v>
      </c>
      <c r="N32" s="40">
        <f t="shared" si="0"/>
        <v>8.0405730129390633</v>
      </c>
      <c r="O32" s="201">
        <f t="shared" si="1"/>
        <v>7.130730271416871</v>
      </c>
      <c r="P32" s="67">
        <f t="shared" si="8"/>
        <v>-0.11315645539914304</v>
      </c>
    </row>
    <row r="33" spans="1:16" ht="26.25" customHeight="1" thickBot="1" x14ac:dyDescent="0.3">
      <c r="A33" s="18" t="s">
        <v>18</v>
      </c>
      <c r="B33" s="23">
        <v>10245.900000000003</v>
      </c>
      <c r="C33" s="193">
        <v>11214.320000000002</v>
      </c>
      <c r="D33" s="341">
        <f>SUM(D7:D32)</f>
        <v>0.99999999999999967</v>
      </c>
      <c r="E33" s="342">
        <f>SUM(E7:E32)</f>
        <v>1</v>
      </c>
      <c r="F33" s="72">
        <f t="shared" si="4"/>
        <v>9.4517807122848935E-2</v>
      </c>
      <c r="G33" s="2"/>
      <c r="H33" s="23">
        <v>6019.1189999999997</v>
      </c>
      <c r="I33" s="193">
        <v>7063.9890000000014</v>
      </c>
      <c r="J33" s="341">
        <f>SUM(J7:J32)</f>
        <v>1</v>
      </c>
      <c r="K33" s="342">
        <f>SUM(K7:K32)</f>
        <v>1.0000000000000002</v>
      </c>
      <c r="L33" s="72">
        <f t="shared" si="7"/>
        <v>0.17359184957134122</v>
      </c>
      <c r="N33" s="35">
        <f t="shared" si="0"/>
        <v>5.8746610839457709</v>
      </c>
      <c r="O33" s="194">
        <f t="shared" si="1"/>
        <v>6.2990792130062276</v>
      </c>
      <c r="P33" s="72">
        <f t="shared" si="8"/>
        <v>7.2245551359601548E-2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jan-junho</v>
      </c>
      <c r="C37" s="467"/>
      <c r="D37" s="465" t="str">
        <f>B5</f>
        <v>jan-junho</v>
      </c>
      <c r="E37" s="467"/>
      <c r="F37" s="177" t="str">
        <f>F5</f>
        <v>2021/2020</v>
      </c>
      <c r="H37" s="468" t="str">
        <f>B5</f>
        <v>jan-junho</v>
      </c>
      <c r="I37" s="467"/>
      <c r="J37" s="465" t="str">
        <f>B5</f>
        <v>jan-junho</v>
      </c>
      <c r="K37" s="466"/>
      <c r="L37" s="177" t="str">
        <f>L5</f>
        <v>2021/2020</v>
      </c>
      <c r="N37" s="468" t="str">
        <f>B5</f>
        <v>jan-junho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164</v>
      </c>
      <c r="B39" s="46">
        <v>2628.4199999999996</v>
      </c>
      <c r="C39" s="195">
        <v>3020.52</v>
      </c>
      <c r="D39" s="345">
        <f t="shared" ref="D39:D56" si="21">B39/$B$57</f>
        <v>0.41338603110594541</v>
      </c>
      <c r="E39" s="344">
        <f t="shared" ref="E39:E56" si="22">C39/$C$57</f>
        <v>0.45595301171537134</v>
      </c>
      <c r="F39" s="67">
        <f>(C39-B39)/B39</f>
        <v>0.14917707215741793</v>
      </c>
      <c r="H39" s="46">
        <v>1015.088</v>
      </c>
      <c r="I39" s="195">
        <v>1105.1000000000001</v>
      </c>
      <c r="J39" s="345">
        <f t="shared" ref="J39:J56" si="23">H39/$H$57</f>
        <v>0.34502779867214894</v>
      </c>
      <c r="K39" s="344">
        <f t="shared" ref="K39:K56" si="24">I39/$I$57</f>
        <v>0.37548473070667315</v>
      </c>
      <c r="L39" s="67">
        <f>(I39-H39)/H39</f>
        <v>8.8674085399492633E-2</v>
      </c>
      <c r="N39" s="40">
        <f t="shared" ref="N39:N57" si="25">(H39/B39)*10</f>
        <v>3.8619703091591151</v>
      </c>
      <c r="O39" s="200">
        <f t="shared" ref="O39:O57" si="26">(I39/C39)*10</f>
        <v>3.6586415584071625</v>
      </c>
      <c r="P39" s="76">
        <f t="shared" si="8"/>
        <v>-5.2648967877804397E-2</v>
      </c>
    </row>
    <row r="40" spans="1:16" ht="20.100000000000001" customHeight="1" x14ac:dyDescent="0.25">
      <c r="A40" s="45" t="s">
        <v>168</v>
      </c>
      <c r="B40" s="25">
        <v>1553.9</v>
      </c>
      <c r="C40" s="188">
        <v>1455.97</v>
      </c>
      <c r="D40" s="345">
        <f t="shared" si="21"/>
        <v>0.24439037662760468</v>
      </c>
      <c r="E40" s="295">
        <f t="shared" si="22"/>
        <v>0.21978133118377935</v>
      </c>
      <c r="F40" s="67">
        <f t="shared" ref="F40:F57" si="27">(C40-B40)/B40</f>
        <v>-6.3022073492502773E-2</v>
      </c>
      <c r="H40" s="25">
        <v>656.19799999999998</v>
      </c>
      <c r="I40" s="188">
        <v>631.07300000000009</v>
      </c>
      <c r="J40" s="345">
        <f t="shared" si="23"/>
        <v>0.22304130423477256</v>
      </c>
      <c r="K40" s="295">
        <f t="shared" si="24"/>
        <v>0.21442247349674448</v>
      </c>
      <c r="L40" s="67">
        <f t="shared" ref="L40:L57" si="28">(I40-H40)/H40</f>
        <v>-3.828874821319158E-2</v>
      </c>
      <c r="N40" s="40">
        <f t="shared" si="25"/>
        <v>4.2229100971748501</v>
      </c>
      <c r="O40" s="201">
        <f t="shared" si="26"/>
        <v>4.3343818897367399</v>
      </c>
      <c r="P40" s="67">
        <f t="shared" si="8"/>
        <v>2.6396913502010143E-2</v>
      </c>
    </row>
    <row r="41" spans="1:16" ht="20.100000000000001" customHeight="1" x14ac:dyDescent="0.25">
      <c r="A41" s="45" t="s">
        <v>170</v>
      </c>
      <c r="B41" s="25">
        <v>1043.8800000000001</v>
      </c>
      <c r="C41" s="188">
        <v>980.80000000000007</v>
      </c>
      <c r="D41" s="345">
        <f t="shared" si="21"/>
        <v>0.16417673360835575</v>
      </c>
      <c r="E41" s="295">
        <f t="shared" si="22"/>
        <v>0.14805355167005557</v>
      </c>
      <c r="F41" s="67">
        <f t="shared" si="27"/>
        <v>-6.0428401731999877E-2</v>
      </c>
      <c r="H41" s="25">
        <v>565.05600000000004</v>
      </c>
      <c r="I41" s="188">
        <v>460.35499999999996</v>
      </c>
      <c r="J41" s="345">
        <f t="shared" si="23"/>
        <v>0.19206219343198799</v>
      </c>
      <c r="K41" s="295">
        <f t="shared" si="24"/>
        <v>0.15641686110258843</v>
      </c>
      <c r="L41" s="67">
        <f t="shared" si="28"/>
        <v>-0.18529313908709946</v>
      </c>
      <c r="N41" s="40">
        <f t="shared" si="25"/>
        <v>5.4130359811472584</v>
      </c>
      <c r="O41" s="201">
        <f t="shared" si="26"/>
        <v>4.6936684339314834</v>
      </c>
      <c r="P41" s="67">
        <f t="shared" si="8"/>
        <v>-0.13289539358711405</v>
      </c>
    </row>
    <row r="42" spans="1:16" ht="20.100000000000001" customHeight="1" x14ac:dyDescent="0.25">
      <c r="A42" s="45" t="s">
        <v>173</v>
      </c>
      <c r="B42" s="25">
        <v>418.38</v>
      </c>
      <c r="C42" s="188">
        <v>381.14</v>
      </c>
      <c r="D42" s="345">
        <f t="shared" si="21"/>
        <v>6.5800917545181303E-2</v>
      </c>
      <c r="E42" s="295">
        <f t="shared" si="22"/>
        <v>5.7533779245029538E-2</v>
      </c>
      <c r="F42" s="67">
        <f t="shared" si="27"/>
        <v>-8.9009990917347889E-2</v>
      </c>
      <c r="H42" s="25">
        <v>203.54300000000001</v>
      </c>
      <c r="I42" s="188">
        <v>193.83799999999999</v>
      </c>
      <c r="J42" s="345">
        <f t="shared" si="23"/>
        <v>6.9184142877391136E-2</v>
      </c>
      <c r="K42" s="295">
        <f t="shared" si="24"/>
        <v>6.5861197385503653E-2</v>
      </c>
      <c r="L42" s="67">
        <f t="shared" si="28"/>
        <v>-4.7680342728563557E-2</v>
      </c>
      <c r="N42" s="40">
        <f t="shared" si="25"/>
        <v>4.8650270089392418</v>
      </c>
      <c r="O42" s="201">
        <f t="shared" si="26"/>
        <v>5.0857427716849459</v>
      </c>
      <c r="P42" s="67">
        <f t="shared" si="8"/>
        <v>4.536783913843645E-2</v>
      </c>
    </row>
    <row r="43" spans="1:16" ht="20.100000000000001" customHeight="1" x14ac:dyDescent="0.25">
      <c r="A43" s="45" t="s">
        <v>171</v>
      </c>
      <c r="B43" s="25">
        <v>134.13999999999999</v>
      </c>
      <c r="C43" s="188">
        <v>208.54</v>
      </c>
      <c r="D43" s="345">
        <f t="shared" si="21"/>
        <v>2.1096933599862852E-2</v>
      </c>
      <c r="E43" s="295">
        <f t="shared" si="22"/>
        <v>3.1479493949096028E-2</v>
      </c>
      <c r="F43" s="67">
        <f t="shared" si="27"/>
        <v>0.55464440137170135</v>
      </c>
      <c r="H43" s="25">
        <v>102.678</v>
      </c>
      <c r="I43" s="188">
        <v>111.75200000000001</v>
      </c>
      <c r="J43" s="345">
        <f t="shared" si="23"/>
        <v>3.4900190241692254E-2</v>
      </c>
      <c r="K43" s="295">
        <f t="shared" si="24"/>
        <v>3.7970472921846105E-2</v>
      </c>
      <c r="L43" s="67">
        <f t="shared" si="28"/>
        <v>8.8373361382185212E-2</v>
      </c>
      <c r="N43" s="40">
        <f t="shared" si="25"/>
        <v>7.6545400328015507</v>
      </c>
      <c r="O43" s="201">
        <f t="shared" si="26"/>
        <v>5.3587800901505709</v>
      </c>
      <c r="P43" s="67">
        <f t="shared" si="8"/>
        <v>-0.29992134508580459</v>
      </c>
    </row>
    <row r="44" spans="1:16" ht="20.100000000000001" customHeight="1" x14ac:dyDescent="0.25">
      <c r="A44" s="45" t="s">
        <v>178</v>
      </c>
      <c r="B44" s="25">
        <v>151.77000000000001</v>
      </c>
      <c r="C44" s="188">
        <v>105.44999999999999</v>
      </c>
      <c r="D44" s="345">
        <f t="shared" si="21"/>
        <v>2.3869700405928028E-2</v>
      </c>
      <c r="E44" s="295">
        <f t="shared" si="22"/>
        <v>1.5917870130105378E-2</v>
      </c>
      <c r="F44" s="67">
        <f t="shared" si="27"/>
        <v>-0.30519865586084216</v>
      </c>
      <c r="H44" s="25">
        <v>79.504999999999995</v>
      </c>
      <c r="I44" s="188">
        <v>95.585000000000008</v>
      </c>
      <c r="J44" s="345">
        <f t="shared" si="23"/>
        <v>2.7023701524822676E-2</v>
      </c>
      <c r="K44" s="295">
        <f t="shared" si="24"/>
        <v>3.2477339593337567E-2</v>
      </c>
      <c r="L44" s="67">
        <f t="shared" si="28"/>
        <v>0.20225143072762736</v>
      </c>
      <c r="N44" s="40">
        <f t="shared" si="25"/>
        <v>5.2385188113592926</v>
      </c>
      <c r="O44" s="201">
        <f t="shared" si="26"/>
        <v>9.0644855381697518</v>
      </c>
      <c r="P44" s="67">
        <f t="shared" si="8"/>
        <v>0.73035277042704672</v>
      </c>
    </row>
    <row r="45" spans="1:16" ht="20.100000000000001" customHeight="1" x14ac:dyDescent="0.25">
      <c r="A45" s="45" t="s">
        <v>174</v>
      </c>
      <c r="B45" s="25">
        <v>61.08</v>
      </c>
      <c r="C45" s="188">
        <v>116.53</v>
      </c>
      <c r="D45" s="345">
        <f t="shared" si="21"/>
        <v>9.6063866429075828E-3</v>
      </c>
      <c r="E45" s="295">
        <f t="shared" si="22"/>
        <v>1.759041637042371E-2</v>
      </c>
      <c r="F45" s="67">
        <f t="shared" si="27"/>
        <v>0.90782580222658815</v>
      </c>
      <c r="H45" s="25">
        <v>34.933999999999997</v>
      </c>
      <c r="I45" s="188">
        <v>79.126999999999995</v>
      </c>
      <c r="J45" s="345">
        <f t="shared" si="23"/>
        <v>1.1874045520006985E-2</v>
      </c>
      <c r="K45" s="295">
        <f t="shared" si="24"/>
        <v>2.6885331903562501E-2</v>
      </c>
      <c r="L45" s="67">
        <f t="shared" si="28"/>
        <v>1.2650426518577891</v>
      </c>
      <c r="N45" s="40">
        <f t="shared" si="25"/>
        <v>5.7193844138834313</v>
      </c>
      <c r="O45" s="201">
        <f t="shared" si="26"/>
        <v>6.790268600360422</v>
      </c>
      <c r="P45" s="67">
        <f t="shared" si="8"/>
        <v>0.18723766562665195</v>
      </c>
    </row>
    <row r="46" spans="1:16" ht="20.100000000000001" customHeight="1" x14ac:dyDescent="0.25">
      <c r="A46" s="45" t="s">
        <v>183</v>
      </c>
      <c r="B46" s="25">
        <v>105.35</v>
      </c>
      <c r="C46" s="188">
        <v>40.57</v>
      </c>
      <c r="D46" s="345">
        <f t="shared" si="21"/>
        <v>1.6568972377706513E-2</v>
      </c>
      <c r="E46" s="295">
        <f t="shared" si="22"/>
        <v>6.1241156109850675E-3</v>
      </c>
      <c r="F46" s="67">
        <f t="shared" si="27"/>
        <v>-0.61490270526815383</v>
      </c>
      <c r="H46" s="25">
        <v>95.363000000000014</v>
      </c>
      <c r="I46" s="188">
        <v>45.790999999999997</v>
      </c>
      <c r="J46" s="345">
        <f t="shared" si="23"/>
        <v>3.2413826155734425E-2</v>
      </c>
      <c r="K46" s="295">
        <f t="shared" si="24"/>
        <v>1.5558611260328717E-2</v>
      </c>
      <c r="L46" s="67">
        <f t="shared" si="28"/>
        <v>-0.51982425049547532</v>
      </c>
      <c r="N46" s="40">
        <f t="shared" si="25"/>
        <v>9.0520170859041311</v>
      </c>
      <c r="O46" s="201">
        <f t="shared" si="26"/>
        <v>11.286911510968697</v>
      </c>
      <c r="P46" s="67">
        <f t="shared" si="8"/>
        <v>0.24689463175503279</v>
      </c>
    </row>
    <row r="47" spans="1:16" ht="20.100000000000001" customHeight="1" x14ac:dyDescent="0.25">
      <c r="A47" s="45" t="s">
        <v>176</v>
      </c>
      <c r="B47" s="25">
        <v>71.260000000000005</v>
      </c>
      <c r="C47" s="188">
        <v>57.669999999999995</v>
      </c>
      <c r="D47" s="345">
        <f t="shared" si="21"/>
        <v>1.1207451083392181E-2</v>
      </c>
      <c r="E47" s="295">
        <f t="shared" si="22"/>
        <v>8.7053918482994531E-3</v>
      </c>
      <c r="F47" s="67">
        <f t="shared" si="27"/>
        <v>-0.1907100757788382</v>
      </c>
      <c r="H47" s="25">
        <v>61.057000000000002</v>
      </c>
      <c r="I47" s="188">
        <v>43.128</v>
      </c>
      <c r="J47" s="345">
        <f t="shared" si="23"/>
        <v>2.075323745677754E-2</v>
      </c>
      <c r="K47" s="295">
        <f t="shared" si="24"/>
        <v>1.4653791933686903E-2</v>
      </c>
      <c r="L47" s="67">
        <f t="shared" si="28"/>
        <v>-0.29364364446337032</v>
      </c>
      <c r="N47" s="40">
        <f t="shared" si="25"/>
        <v>8.5682009542520348</v>
      </c>
      <c r="O47" s="201">
        <f t="shared" si="26"/>
        <v>7.4784116525056366</v>
      </c>
      <c r="P47" s="67">
        <f t="shared" si="8"/>
        <v>-0.12718997926928663</v>
      </c>
    </row>
    <row r="48" spans="1:16" ht="20.100000000000001" customHeight="1" x14ac:dyDescent="0.25">
      <c r="A48" s="45" t="s">
        <v>192</v>
      </c>
      <c r="B48" s="25">
        <v>76.34</v>
      </c>
      <c r="C48" s="188">
        <v>75.77</v>
      </c>
      <c r="D48" s="345">
        <f t="shared" si="21"/>
        <v>1.2006410548781351E-2</v>
      </c>
      <c r="E48" s="295">
        <f t="shared" si="22"/>
        <v>1.143761991235737E-2</v>
      </c>
      <c r="F48" s="67">
        <f t="shared" si="27"/>
        <v>-7.4665968037726923E-3</v>
      </c>
      <c r="H48" s="25">
        <v>43.629999999999995</v>
      </c>
      <c r="I48" s="188">
        <v>37.605000000000004</v>
      </c>
      <c r="J48" s="345">
        <f t="shared" si="23"/>
        <v>1.482981067263711E-2</v>
      </c>
      <c r="K48" s="295">
        <f t="shared" si="24"/>
        <v>1.2777217716246894E-2</v>
      </c>
      <c r="L48" s="67">
        <f t="shared" si="28"/>
        <v>-0.1380930552372219</v>
      </c>
      <c r="N48" s="40">
        <f t="shared" si="25"/>
        <v>5.7152213780455856</v>
      </c>
      <c r="O48" s="201">
        <f t="shared" si="26"/>
        <v>4.9630460604460875</v>
      </c>
      <c r="P48" s="67">
        <f t="shared" si="8"/>
        <v>-0.13160913074844299</v>
      </c>
    </row>
    <row r="49" spans="1:16" ht="20.100000000000001" customHeight="1" x14ac:dyDescent="0.25">
      <c r="A49" s="45" t="s">
        <v>180</v>
      </c>
      <c r="B49" s="25">
        <v>11.25</v>
      </c>
      <c r="C49" s="188">
        <v>43.14</v>
      </c>
      <c r="D49" s="345">
        <f t="shared" si="21"/>
        <v>1.769349209769324E-3</v>
      </c>
      <c r="E49" s="295">
        <f t="shared" si="22"/>
        <v>6.5120618057159432E-3</v>
      </c>
      <c r="F49" s="67">
        <f t="shared" si="27"/>
        <v>2.8346666666666667</v>
      </c>
      <c r="H49" s="25">
        <v>9.4789999999999992</v>
      </c>
      <c r="I49" s="188">
        <v>34.867000000000004</v>
      </c>
      <c r="J49" s="345">
        <f t="shared" si="23"/>
        <v>3.2219063801496024E-3</v>
      </c>
      <c r="K49" s="295">
        <f t="shared" si="24"/>
        <v>1.1846915306804427E-2</v>
      </c>
      <c r="L49" s="67">
        <f t="shared" si="28"/>
        <v>2.6783415972148967</v>
      </c>
      <c r="N49" s="40">
        <f t="shared" ref="N49" si="29">(H49/B49)*10</f>
        <v>8.4257777777777783</v>
      </c>
      <c r="O49" s="201">
        <f t="shared" ref="O49" si="30">(I49/C49)*10</f>
        <v>8.0822902178952258</v>
      </c>
      <c r="P49" s="67">
        <f t="shared" ref="P49" si="31">(O49-N49)/N49</f>
        <v>-4.0766273327130655E-2</v>
      </c>
    </row>
    <row r="50" spans="1:16" ht="20.100000000000001" customHeight="1" x14ac:dyDescent="0.25">
      <c r="A50" s="45" t="s">
        <v>181</v>
      </c>
      <c r="B50" s="25">
        <v>34.04</v>
      </c>
      <c r="C50" s="188">
        <v>37.629999999999995</v>
      </c>
      <c r="D50" s="345">
        <f t="shared" si="21"/>
        <v>5.353657520048692E-3</v>
      </c>
      <c r="E50" s="295">
        <f t="shared" si="22"/>
        <v>5.680317240359084E-3</v>
      </c>
      <c r="F50" s="67">
        <f t="shared" si="27"/>
        <v>0.1054641598119858</v>
      </c>
      <c r="H50" s="25">
        <v>21.804000000000002</v>
      </c>
      <c r="I50" s="188">
        <v>27.173000000000002</v>
      </c>
      <c r="J50" s="345">
        <f t="shared" si="23"/>
        <v>7.4111664429562137E-3</v>
      </c>
      <c r="K50" s="295">
        <f t="shared" si="24"/>
        <v>9.2326907858948769E-3</v>
      </c>
      <c r="L50" s="67">
        <f t="shared" si="28"/>
        <v>0.24623922216107133</v>
      </c>
      <c r="N50" s="40">
        <f t="shared" ref="N50:N55" si="32">(H50/B50)*10</f>
        <v>6.405405405405407</v>
      </c>
      <c r="O50" s="201">
        <f t="shared" ref="O50:O55" si="33">(I50/C50)*10</f>
        <v>7.2211001860217925</v>
      </c>
      <c r="P50" s="67">
        <f t="shared" ref="P50:P55" si="34">(O50-N50)/N50</f>
        <v>0.12734475477977322</v>
      </c>
    </row>
    <row r="51" spans="1:16" ht="20.100000000000001" customHeight="1" x14ac:dyDescent="0.25">
      <c r="A51" s="45" t="s">
        <v>193</v>
      </c>
      <c r="B51" s="25">
        <v>19.690000000000001</v>
      </c>
      <c r="C51" s="188">
        <v>24.160000000000004</v>
      </c>
      <c r="D51" s="345">
        <f t="shared" si="21"/>
        <v>3.0967543058095992E-3</v>
      </c>
      <c r="E51" s="295">
        <f t="shared" si="22"/>
        <v>3.6469961341237182E-3</v>
      </c>
      <c r="F51" s="67">
        <f t="shared" si="27"/>
        <v>0.22701879126460142</v>
      </c>
      <c r="H51" s="25">
        <v>15.395</v>
      </c>
      <c r="I51" s="188">
        <v>20.651</v>
      </c>
      <c r="J51" s="345">
        <f t="shared" si="23"/>
        <v>5.2327512102967755E-3</v>
      </c>
      <c r="K51" s="295">
        <f t="shared" si="24"/>
        <v>7.016681905550182E-3</v>
      </c>
      <c r="L51" s="67">
        <f t="shared" si="28"/>
        <v>0.34140954855472561</v>
      </c>
      <c r="N51" s="40">
        <f t="shared" ref="N51:N55" si="35">(H51/B51)*10</f>
        <v>7.8186896901980694</v>
      </c>
      <c r="O51" s="201">
        <f t="shared" ref="O51:O55" si="36">(I51/C51)*10</f>
        <v>8.547599337748343</v>
      </c>
      <c r="P51" s="67">
        <f t="shared" ref="P51:P55" si="37">(O51-N51)/N51</f>
        <v>9.3226573304741087E-2</v>
      </c>
    </row>
    <row r="52" spans="1:16" ht="20.100000000000001" customHeight="1" x14ac:dyDescent="0.25">
      <c r="A52" s="45" t="s">
        <v>188</v>
      </c>
      <c r="B52" s="25"/>
      <c r="C52" s="188">
        <v>18.38</v>
      </c>
      <c r="D52" s="345">
        <f t="shared" si="21"/>
        <v>0</v>
      </c>
      <c r="E52" s="295">
        <f t="shared" si="22"/>
        <v>2.7744945755461062E-3</v>
      </c>
      <c r="F52" s="67"/>
      <c r="H52" s="25"/>
      <c r="I52" s="188">
        <v>19.443999999999999</v>
      </c>
      <c r="J52" s="345">
        <f t="shared" si="23"/>
        <v>0</v>
      </c>
      <c r="K52" s="295">
        <f t="shared" si="24"/>
        <v>6.6065741596783561E-3</v>
      </c>
      <c r="L52" s="67"/>
      <c r="N52" s="40"/>
      <c r="O52" s="201">
        <f t="shared" si="36"/>
        <v>10.578890097932536</v>
      </c>
      <c r="P52" s="67"/>
    </row>
    <row r="53" spans="1:16" ht="20.100000000000001" customHeight="1" x14ac:dyDescent="0.25">
      <c r="A53" s="45" t="s">
        <v>190</v>
      </c>
      <c r="B53" s="25">
        <v>17.34</v>
      </c>
      <c r="C53" s="188">
        <v>27.319999999999997</v>
      </c>
      <c r="D53" s="345">
        <f t="shared" si="21"/>
        <v>2.7271569153244513E-3</v>
      </c>
      <c r="E53" s="295">
        <f t="shared" si="22"/>
        <v>4.1240039066332765E-3</v>
      </c>
      <c r="F53" s="67">
        <f t="shared" si="27"/>
        <v>0.57554786620530551</v>
      </c>
      <c r="H53" s="25">
        <v>11.411000000000001</v>
      </c>
      <c r="I53" s="188">
        <v>9.0259999999999998</v>
      </c>
      <c r="J53" s="345">
        <f t="shared" si="23"/>
        <v>3.8785920143355967E-3</v>
      </c>
      <c r="K53" s="295">
        <f t="shared" si="24"/>
        <v>3.0668040714491277E-3</v>
      </c>
      <c r="L53" s="67">
        <f t="shared" si="28"/>
        <v>-0.20900885110857956</v>
      </c>
      <c r="N53" s="40">
        <f t="shared" si="35"/>
        <v>6.5807381776239913</v>
      </c>
      <c r="O53" s="201">
        <f t="shared" si="36"/>
        <v>3.3038067349926798</v>
      </c>
      <c r="P53" s="67">
        <f t="shared" si="37"/>
        <v>-0.49795803360991092</v>
      </c>
    </row>
    <row r="54" spans="1:16" ht="20.100000000000001" customHeight="1" x14ac:dyDescent="0.25">
      <c r="A54" s="45" t="s">
        <v>237</v>
      </c>
      <c r="B54" s="25"/>
      <c r="C54" s="188">
        <v>8.4500000000000011</v>
      </c>
      <c r="D54" s="345">
        <f t="shared" si="21"/>
        <v>0</v>
      </c>
      <c r="E54" s="295">
        <f t="shared" si="22"/>
        <v>1.27554293598284E-3</v>
      </c>
      <c r="F54" s="67"/>
      <c r="H54" s="25"/>
      <c r="I54" s="188">
        <v>8.1580000000000013</v>
      </c>
      <c r="J54" s="345">
        <f t="shared" si="23"/>
        <v>0</v>
      </c>
      <c r="K54" s="295">
        <f t="shared" si="24"/>
        <v>2.7718798598362496E-3</v>
      </c>
      <c r="L54" s="67"/>
      <c r="N54" s="40"/>
      <c r="O54" s="201">
        <f t="shared" si="36"/>
        <v>9.6544378698224858</v>
      </c>
      <c r="P54" s="67"/>
    </row>
    <row r="55" spans="1:16" ht="20.100000000000001" customHeight="1" x14ac:dyDescent="0.25">
      <c r="A55" s="45" t="s">
        <v>197</v>
      </c>
      <c r="B55" s="25"/>
      <c r="C55" s="188">
        <v>3.54</v>
      </c>
      <c r="D55" s="345">
        <f t="shared" si="21"/>
        <v>0</v>
      </c>
      <c r="E55" s="295">
        <f t="shared" si="22"/>
        <v>5.3436946667210095E-4</v>
      </c>
      <c r="F55" s="67"/>
      <c r="H55" s="25"/>
      <c r="I55" s="188">
        <v>6.7409999999999997</v>
      </c>
      <c r="J55" s="345">
        <f t="shared" si="23"/>
        <v>0</v>
      </c>
      <c r="K55" s="295">
        <f t="shared" si="24"/>
        <v>2.2904194821225981E-3</v>
      </c>
      <c r="L55" s="67"/>
      <c r="N55" s="40"/>
      <c r="O55" s="201">
        <f t="shared" si="36"/>
        <v>19.042372881355931</v>
      </c>
      <c r="P55" s="67"/>
    </row>
    <row r="56" spans="1:16" ht="20.100000000000001" customHeight="1" thickBot="1" x14ac:dyDescent="0.3">
      <c r="A56" s="14" t="s">
        <v>17</v>
      </c>
      <c r="B56" s="25">
        <f>B57-SUM(B39:B55)</f>
        <v>31.429999999999382</v>
      </c>
      <c r="C56" s="188">
        <f>C57-SUM(C39:C55)</f>
        <v>19.049999999999272</v>
      </c>
      <c r="D56" s="345">
        <f t="shared" si="21"/>
        <v>4.9431685033821116E-3</v>
      </c>
      <c r="E56" s="295">
        <f t="shared" si="22"/>
        <v>2.8756322994641626E-3</v>
      </c>
      <c r="F56" s="67">
        <f t="shared" si="27"/>
        <v>-0.39389118676424922</v>
      </c>
      <c r="H56" s="25">
        <f>H57-SUM(H39:H55)</f>
        <v>26.906000000000404</v>
      </c>
      <c r="I56" s="188">
        <f>I57-SUM(I39:I55)</f>
        <v>13.714999999999236</v>
      </c>
      <c r="J56" s="345">
        <f t="shared" si="23"/>
        <v>9.1453331642901686E-3</v>
      </c>
      <c r="K56" s="295">
        <f t="shared" si="24"/>
        <v>4.6600064081456288E-3</v>
      </c>
      <c r="L56" s="67">
        <f t="shared" ref="L56" si="38">(I56-H56)/H56</f>
        <v>-0.49026239500486768</v>
      </c>
      <c r="N56" s="40">
        <f t="shared" ref="N56" si="39">(H56/B56)*10</f>
        <v>8.560610881323873</v>
      </c>
      <c r="O56" s="201">
        <f t="shared" ref="O56" si="40">(I56/C56)*10</f>
        <v>7.1994750656166717</v>
      </c>
      <c r="P56" s="67">
        <f t="shared" ref="P56" si="41">(O56-N56)/N56</f>
        <v>-0.15899984645683438</v>
      </c>
    </row>
    <row r="57" spans="1:16" ht="26.25" customHeight="1" thickBot="1" x14ac:dyDescent="0.3">
      <c r="A57" s="18" t="s">
        <v>18</v>
      </c>
      <c r="B57" s="47">
        <v>6358.27</v>
      </c>
      <c r="C57" s="199">
        <v>6624.6299999999992</v>
      </c>
      <c r="D57" s="351">
        <f>SUM(D39:D56)</f>
        <v>0.99999999999999978</v>
      </c>
      <c r="E57" s="352">
        <f>SUM(E39:E56)</f>
        <v>1</v>
      </c>
      <c r="F57" s="72">
        <f t="shared" si="27"/>
        <v>4.1891898267924881E-2</v>
      </c>
      <c r="G57" s="2"/>
      <c r="H57" s="47">
        <v>2942.0470000000005</v>
      </c>
      <c r="I57" s="199">
        <v>2943.1289999999999</v>
      </c>
      <c r="J57" s="351">
        <f>SUM(J39:J56)</f>
        <v>1.0000000000000002</v>
      </c>
      <c r="K57" s="352">
        <f>SUM(K39:K56)</f>
        <v>0.99999999999999978</v>
      </c>
      <c r="L57" s="72">
        <f t="shared" si="28"/>
        <v>3.6777114709568711E-4</v>
      </c>
      <c r="M57" s="2"/>
      <c r="N57" s="35">
        <f t="shared" si="25"/>
        <v>4.6271186973815208</v>
      </c>
      <c r="O57" s="194">
        <f t="shared" si="26"/>
        <v>4.4427069889186264</v>
      </c>
      <c r="P57" s="72">
        <f t="shared" si="8"/>
        <v>-3.9854544593215809E-2</v>
      </c>
    </row>
    <row r="59" spans="1:16" ht="15.75" thickBot="1" x14ac:dyDescent="0.3"/>
    <row r="60" spans="1:16" x14ac:dyDescent="0.25">
      <c r="A60" s="475" t="s">
        <v>15</v>
      </c>
      <c r="B60" s="462" t="s">
        <v>1</v>
      </c>
      <c r="C60" s="458"/>
      <c r="D60" s="462" t="s">
        <v>116</v>
      </c>
      <c r="E60" s="458"/>
      <c r="F60" s="176" t="s">
        <v>0</v>
      </c>
      <c r="H60" s="473" t="s">
        <v>19</v>
      </c>
      <c r="I60" s="474"/>
      <c r="J60" s="462" t="s">
        <v>116</v>
      </c>
      <c r="K60" s="463"/>
      <c r="L60" s="176" t="s">
        <v>0</v>
      </c>
      <c r="N60" s="470" t="s">
        <v>22</v>
      </c>
      <c r="O60" s="458"/>
      <c r="P60" s="176" t="s">
        <v>0</v>
      </c>
    </row>
    <row r="61" spans="1:16" x14ac:dyDescent="0.25">
      <c r="A61" s="476"/>
      <c r="B61" s="465" t="str">
        <f>B5</f>
        <v>jan-junho</v>
      </c>
      <c r="C61" s="467"/>
      <c r="D61" s="465" t="str">
        <f>B5</f>
        <v>jan-junho</v>
      </c>
      <c r="E61" s="467"/>
      <c r="F61" s="177" t="str">
        <f>F37</f>
        <v>2021/2020</v>
      </c>
      <c r="H61" s="468" t="str">
        <f>B5</f>
        <v>jan-junho</v>
      </c>
      <c r="I61" s="467"/>
      <c r="J61" s="465" t="str">
        <f>B5</f>
        <v>jan-junho</v>
      </c>
      <c r="K61" s="466"/>
      <c r="L61" s="177" t="str">
        <f>L37</f>
        <v>2021/2020</v>
      </c>
      <c r="N61" s="468" t="str">
        <f>B5</f>
        <v>jan-junho</v>
      </c>
      <c r="O61" s="466"/>
      <c r="P61" s="177" t="str">
        <f>P37</f>
        <v>2021/2020</v>
      </c>
    </row>
    <row r="62" spans="1:16" ht="19.5" customHeight="1" thickBot="1" x14ac:dyDescent="0.3">
      <c r="A62" s="477"/>
      <c r="B62" s="120">
        <f>B6</f>
        <v>2020</v>
      </c>
      <c r="C62" s="180">
        <f>C6</f>
        <v>2021</v>
      </c>
      <c r="D62" s="120">
        <f>B6</f>
        <v>2020</v>
      </c>
      <c r="E62" s="180">
        <f>C6</f>
        <v>2021</v>
      </c>
      <c r="F62" s="178" t="s">
        <v>1</v>
      </c>
      <c r="H62" s="31">
        <f>B6</f>
        <v>2020</v>
      </c>
      <c r="I62" s="180">
        <f>C6</f>
        <v>2021</v>
      </c>
      <c r="J62" s="120">
        <f>B6</f>
        <v>2020</v>
      </c>
      <c r="K62" s="180">
        <f>C6</f>
        <v>2021</v>
      </c>
      <c r="L62" s="357">
        <v>1000</v>
      </c>
      <c r="N62" s="31">
        <f>B6</f>
        <v>2020</v>
      </c>
      <c r="O62" s="180">
        <f>C6</f>
        <v>2021</v>
      </c>
      <c r="P62" s="178" t="s">
        <v>23</v>
      </c>
    </row>
    <row r="63" spans="1:16" ht="20.100000000000001" customHeight="1" x14ac:dyDescent="0.25">
      <c r="A63" s="45" t="s">
        <v>165</v>
      </c>
      <c r="B63" s="46">
        <v>700.08</v>
      </c>
      <c r="C63" s="195">
        <v>1074.9000000000001</v>
      </c>
      <c r="D63" s="345">
        <f t="shared" ref="D63:D83" si="42">B63/$B$84</f>
        <v>0.18007886552989869</v>
      </c>
      <c r="E63" s="344">
        <f t="shared" ref="E63:E83" si="43">C63/$C$84</f>
        <v>0.23419882388570906</v>
      </c>
      <c r="F63" s="76">
        <f t="shared" ref="F63:F65" si="44">(C63-B63)/B63</f>
        <v>0.53539595474802881</v>
      </c>
      <c r="H63" s="25">
        <v>840.29700000000003</v>
      </c>
      <c r="I63" s="195">
        <v>1099.4010000000001</v>
      </c>
      <c r="J63" s="343">
        <f t="shared" ref="J63:J84" si="45">H63/$H$84</f>
        <v>0.27308330776790402</v>
      </c>
      <c r="K63" s="344">
        <f t="shared" ref="K63:K84" si="46">I63/$I$84</f>
        <v>0.26678921390195254</v>
      </c>
      <c r="L63" s="76">
        <f t="shared" ref="L63:L65" si="47">(I63-H63)/H63</f>
        <v>0.30834811977193782</v>
      </c>
      <c r="N63" s="49">
        <f t="shared" ref="N63:N71" si="48">(H63/B63)*10</f>
        <v>12.002871100445663</v>
      </c>
      <c r="O63" s="197">
        <f t="shared" ref="O63:O71" si="49">(I63/C63)*10</f>
        <v>10.227937482556516</v>
      </c>
      <c r="P63" s="76">
        <f t="shared" si="8"/>
        <v>-0.14787575431208655</v>
      </c>
    </row>
    <row r="64" spans="1:16" ht="20.100000000000001" customHeight="1" x14ac:dyDescent="0.25">
      <c r="A64" s="45" t="s">
        <v>177</v>
      </c>
      <c r="B64" s="25">
        <v>252.2</v>
      </c>
      <c r="C64" s="188">
        <v>234.17000000000002</v>
      </c>
      <c r="D64" s="345">
        <f t="shared" si="42"/>
        <v>6.487242870334882E-2</v>
      </c>
      <c r="E64" s="295">
        <f t="shared" si="43"/>
        <v>5.102087504820587E-2</v>
      </c>
      <c r="F64" s="67">
        <f t="shared" si="44"/>
        <v>-7.149088025376675E-2</v>
      </c>
      <c r="H64" s="25">
        <v>363.80500000000001</v>
      </c>
      <c r="I64" s="188">
        <v>867.27800000000002</v>
      </c>
      <c r="J64" s="294">
        <f t="shared" si="45"/>
        <v>0.11823090262431298</v>
      </c>
      <c r="K64" s="295">
        <f t="shared" si="46"/>
        <v>0.21046043786976507</v>
      </c>
      <c r="L64" s="67">
        <f t="shared" si="47"/>
        <v>1.383908962218771</v>
      </c>
      <c r="N64" s="48">
        <f t="shared" si="48"/>
        <v>14.425257731958762</v>
      </c>
      <c r="O64" s="191">
        <f t="shared" si="49"/>
        <v>37.036255711662463</v>
      </c>
      <c r="P64" s="67">
        <f t="shared" si="8"/>
        <v>1.5674588558379554</v>
      </c>
    </row>
    <row r="65" spans="1:16" ht="20.100000000000001" customHeight="1" x14ac:dyDescent="0.25">
      <c r="A65" s="45" t="s">
        <v>166</v>
      </c>
      <c r="B65" s="25">
        <v>910.49</v>
      </c>
      <c r="C65" s="188">
        <v>1089.1099999999999</v>
      </c>
      <c r="D65" s="345">
        <f t="shared" si="42"/>
        <v>0.23420181447308513</v>
      </c>
      <c r="E65" s="295">
        <f t="shared" si="43"/>
        <v>0.23729489355490235</v>
      </c>
      <c r="F65" s="67">
        <f t="shared" si="44"/>
        <v>0.19618007885863645</v>
      </c>
      <c r="H65" s="25">
        <v>538.91899999999998</v>
      </c>
      <c r="I65" s="188">
        <v>760.4849999999999</v>
      </c>
      <c r="J65" s="294">
        <f t="shared" si="45"/>
        <v>0.17514019821440641</v>
      </c>
      <c r="K65" s="295">
        <f t="shared" si="46"/>
        <v>0.18454521628980358</v>
      </c>
      <c r="L65" s="67">
        <f t="shared" si="47"/>
        <v>0.4111304296192933</v>
      </c>
      <c r="N65" s="48">
        <f t="shared" si="48"/>
        <v>5.9189996595239922</v>
      </c>
      <c r="O65" s="191">
        <f t="shared" si="49"/>
        <v>6.9826280173719821</v>
      </c>
      <c r="P65" s="67">
        <f t="shared" si="8"/>
        <v>0.17969731695060229</v>
      </c>
    </row>
    <row r="66" spans="1:16" ht="20.100000000000001" customHeight="1" x14ac:dyDescent="0.25">
      <c r="A66" s="45" t="s">
        <v>184</v>
      </c>
      <c r="B66" s="25">
        <v>1093.1100000000001</v>
      </c>
      <c r="C66" s="188">
        <v>845.54999999999984</v>
      </c>
      <c r="D66" s="345">
        <f t="shared" si="42"/>
        <v>0.28117644940490738</v>
      </c>
      <c r="E66" s="295">
        <f t="shared" si="43"/>
        <v>0.18422812869714505</v>
      </c>
      <c r="F66" s="67">
        <f t="shared" ref="F66" si="50">(C66-B66)/B66</f>
        <v>-0.22647309053983611</v>
      </c>
      <c r="H66" s="25">
        <v>699.91</v>
      </c>
      <c r="I66" s="188">
        <v>501.03699999999992</v>
      </c>
      <c r="J66" s="294">
        <f t="shared" si="45"/>
        <v>0.22745974094853808</v>
      </c>
      <c r="K66" s="295">
        <f t="shared" si="46"/>
        <v>0.12158554282358536</v>
      </c>
      <c r="L66" s="67">
        <f t="shared" ref="L66" si="51">(I66-H66)/H66</f>
        <v>-0.28414081810518504</v>
      </c>
      <c r="N66" s="48">
        <f t="shared" si="48"/>
        <v>6.402923767964797</v>
      </c>
      <c r="O66" s="191">
        <f t="shared" si="49"/>
        <v>5.9255750694814022</v>
      </c>
      <c r="P66" s="67">
        <f t="shared" ref="P66" si="52">(O66-N66)/N66</f>
        <v>-7.4551676043946177E-2</v>
      </c>
    </row>
    <row r="67" spans="1:16" ht="20.100000000000001" customHeight="1" x14ac:dyDescent="0.25">
      <c r="A67" s="45" t="s">
        <v>182</v>
      </c>
      <c r="B67" s="25">
        <v>125.26</v>
      </c>
      <c r="C67" s="188">
        <v>192.15999999999997</v>
      </c>
      <c r="D67" s="345">
        <f t="shared" si="42"/>
        <v>3.2220144406746525E-2</v>
      </c>
      <c r="E67" s="295">
        <f t="shared" si="43"/>
        <v>4.1867751416762342E-2</v>
      </c>
      <c r="F67" s="67">
        <f t="shared" ref="F67:F83" si="53">(C67-B67)/B67</f>
        <v>0.53408909468305887</v>
      </c>
      <c r="H67" s="25">
        <v>72.069000000000003</v>
      </c>
      <c r="I67" s="188">
        <v>152.95500000000001</v>
      </c>
      <c r="J67" s="294">
        <f t="shared" si="45"/>
        <v>2.3421291409495781E-2</v>
      </c>
      <c r="K67" s="295">
        <f t="shared" si="46"/>
        <v>3.7117252224050323E-2</v>
      </c>
      <c r="L67" s="67">
        <f t="shared" ref="L67:L83" si="54">(I67-H67)/H67</f>
        <v>1.1223410897889523</v>
      </c>
      <c r="N67" s="48">
        <f t="shared" si="48"/>
        <v>5.7535526105700141</v>
      </c>
      <c r="O67" s="191">
        <f t="shared" si="49"/>
        <v>7.9597731057452146</v>
      </c>
      <c r="P67" s="67">
        <f t="shared" ref="P67:P71" si="55">(O67-N67)/N67</f>
        <v>0.38345360588553418</v>
      </c>
    </row>
    <row r="68" spans="1:16" ht="20.100000000000001" customHeight="1" x14ac:dyDescent="0.25">
      <c r="A68" s="45" t="s">
        <v>172</v>
      </c>
      <c r="B68" s="25">
        <v>394.11</v>
      </c>
      <c r="C68" s="188">
        <v>377.98</v>
      </c>
      <c r="D68" s="345">
        <f t="shared" si="42"/>
        <v>0.10137538808991596</v>
      </c>
      <c r="E68" s="295">
        <f t="shared" si="43"/>
        <v>8.2354145922709371E-2</v>
      </c>
      <c r="F68" s="67">
        <f t="shared" si="53"/>
        <v>-4.092765979041383E-2</v>
      </c>
      <c r="H68" s="25">
        <v>153.73600000000002</v>
      </c>
      <c r="I68" s="188">
        <v>152.41399999999999</v>
      </c>
      <c r="J68" s="294">
        <f t="shared" si="45"/>
        <v>4.9961781849758476E-2</v>
      </c>
      <c r="K68" s="295">
        <f t="shared" si="46"/>
        <v>3.6985968948229253E-2</v>
      </c>
      <c r="L68" s="67">
        <f t="shared" si="54"/>
        <v>-8.5991569964096303E-3</v>
      </c>
      <c r="N68" s="48">
        <f t="shared" si="48"/>
        <v>3.9008398670421967</v>
      </c>
      <c r="O68" s="191">
        <f t="shared" si="49"/>
        <v>4.0323297528969784</v>
      </c>
      <c r="P68" s="67">
        <f t="shared" si="55"/>
        <v>3.3708096291192709E-2</v>
      </c>
    </row>
    <row r="69" spans="1:16" ht="20.100000000000001" customHeight="1" x14ac:dyDescent="0.25">
      <c r="A69" s="45" t="s">
        <v>169</v>
      </c>
      <c r="B69" s="25">
        <v>87.62</v>
      </c>
      <c r="C69" s="188">
        <v>202.11</v>
      </c>
      <c r="D69" s="345">
        <f t="shared" si="42"/>
        <v>2.2538153064977893E-2</v>
      </c>
      <c r="E69" s="295">
        <f t="shared" si="43"/>
        <v>4.4035653824114479E-2</v>
      </c>
      <c r="F69" s="67">
        <f t="shared" si="53"/>
        <v>1.3066651449440767</v>
      </c>
      <c r="H69" s="25">
        <v>98.730999999999995</v>
      </c>
      <c r="I69" s="188">
        <v>139.98099999999999</v>
      </c>
      <c r="J69" s="294">
        <f t="shared" si="45"/>
        <v>3.2086022036533428E-2</v>
      </c>
      <c r="K69" s="295">
        <f t="shared" si="46"/>
        <v>3.3968880282271179E-2</v>
      </c>
      <c r="L69" s="67">
        <f t="shared" si="54"/>
        <v>0.41780190618954538</v>
      </c>
      <c r="N69" s="48">
        <f t="shared" si="48"/>
        <v>11.26808947728829</v>
      </c>
      <c r="O69" s="191">
        <f t="shared" si="49"/>
        <v>6.9259809014892868</v>
      </c>
      <c r="P69" s="67">
        <f t="shared" si="55"/>
        <v>-0.38534558893509507</v>
      </c>
    </row>
    <row r="70" spans="1:16" ht="20.100000000000001" customHeight="1" x14ac:dyDescent="0.25">
      <c r="A70" s="45" t="s">
        <v>185</v>
      </c>
      <c r="B70" s="25">
        <v>62.11</v>
      </c>
      <c r="C70" s="188">
        <v>123.32000000000001</v>
      </c>
      <c r="D70" s="345">
        <f t="shared" si="42"/>
        <v>1.5976314618417906E-2</v>
      </c>
      <c r="E70" s="295">
        <f t="shared" si="43"/>
        <v>2.6868917072830626E-2</v>
      </c>
      <c r="F70" s="67">
        <f t="shared" si="53"/>
        <v>0.98550957977781373</v>
      </c>
      <c r="H70" s="25">
        <v>58.195999999999998</v>
      </c>
      <c r="I70" s="188">
        <v>95.734999999999999</v>
      </c>
      <c r="J70" s="294">
        <f t="shared" si="45"/>
        <v>1.8912784621224331E-2</v>
      </c>
      <c r="K70" s="295">
        <f t="shared" si="46"/>
        <v>2.3231801128890572E-2</v>
      </c>
      <c r="L70" s="67">
        <f t="shared" si="54"/>
        <v>0.645044332943845</v>
      </c>
      <c r="N70" s="48">
        <f t="shared" si="48"/>
        <v>9.3698277250040256</v>
      </c>
      <c r="O70" s="191">
        <f t="shared" si="49"/>
        <v>7.7631365553032765</v>
      </c>
      <c r="P70" s="67">
        <f t="shared" si="55"/>
        <v>-0.17147499579028375</v>
      </c>
    </row>
    <row r="71" spans="1:16" ht="20.100000000000001" customHeight="1" x14ac:dyDescent="0.25">
      <c r="A71" s="45" t="s">
        <v>201</v>
      </c>
      <c r="B71" s="25">
        <v>91</v>
      </c>
      <c r="C71" s="188">
        <v>142.96</v>
      </c>
      <c r="D71" s="345">
        <f t="shared" si="42"/>
        <v>2.340757736718772E-2</v>
      </c>
      <c r="E71" s="295">
        <f t="shared" si="43"/>
        <v>3.1148073181413122E-2</v>
      </c>
      <c r="F71" s="67">
        <f t="shared" si="53"/>
        <v>0.57098901098901111</v>
      </c>
      <c r="H71" s="25">
        <v>60.117999999999995</v>
      </c>
      <c r="I71" s="188">
        <v>84.914999999999992</v>
      </c>
      <c r="J71" s="294">
        <f t="shared" si="45"/>
        <v>1.953740438962754E-2</v>
      </c>
      <c r="K71" s="295">
        <f t="shared" si="46"/>
        <v>2.0606135612469243E-2</v>
      </c>
      <c r="L71" s="67">
        <f t="shared" si="54"/>
        <v>0.41247213812834754</v>
      </c>
      <c r="N71" s="48">
        <f t="shared" si="48"/>
        <v>6.6063736263736264</v>
      </c>
      <c r="O71" s="191">
        <f t="shared" si="49"/>
        <v>5.939773363178511</v>
      </c>
      <c r="P71" s="67">
        <f t="shared" si="55"/>
        <v>-0.10090259814158072</v>
      </c>
    </row>
    <row r="72" spans="1:16" ht="20.100000000000001" customHeight="1" x14ac:dyDescent="0.25">
      <c r="A72" s="45" t="s">
        <v>179</v>
      </c>
      <c r="B72" s="25">
        <v>69.59</v>
      </c>
      <c r="C72" s="188">
        <v>77.03</v>
      </c>
      <c r="D72" s="345">
        <f t="shared" si="42"/>
        <v>1.7900366032775752E-2</v>
      </c>
      <c r="E72" s="295">
        <f t="shared" si="43"/>
        <v>1.6783268586767295E-2</v>
      </c>
      <c r="F72" s="67">
        <f t="shared" si="53"/>
        <v>0.10691191263112512</v>
      </c>
      <c r="H72" s="25">
        <v>46.356000000000009</v>
      </c>
      <c r="I72" s="188">
        <v>68.140999999999991</v>
      </c>
      <c r="J72" s="294">
        <f t="shared" si="45"/>
        <v>1.50649708554106E-2</v>
      </c>
      <c r="K72" s="295">
        <f t="shared" si="46"/>
        <v>1.6535626058638245E-2</v>
      </c>
      <c r="L72" s="67">
        <f t="shared" si="54"/>
        <v>0.46994995254120242</v>
      </c>
      <c r="N72" s="48">
        <f t="shared" ref="N72:N83" si="56">(H72/B72)*10</f>
        <v>6.6613019111941387</v>
      </c>
      <c r="O72" s="191">
        <f t="shared" ref="O72:O83" si="57">(I72/C72)*10</f>
        <v>8.8460340127223152</v>
      </c>
      <c r="P72" s="67">
        <f t="shared" ref="P72:P83" si="58">(O72-N72)/N72</f>
        <v>0.32797374006675678</v>
      </c>
    </row>
    <row r="73" spans="1:16" ht="20.100000000000001" customHeight="1" x14ac:dyDescent="0.25">
      <c r="A73" s="45" t="s">
        <v>167</v>
      </c>
      <c r="B73" s="25">
        <v>22.880000000000003</v>
      </c>
      <c r="C73" s="188">
        <v>89.89</v>
      </c>
      <c r="D73" s="345">
        <f t="shared" si="42"/>
        <v>5.8853337380357701E-3</v>
      </c>
      <c r="E73" s="295">
        <f t="shared" si="43"/>
        <v>1.9585200743405327E-2</v>
      </c>
      <c r="F73" s="67">
        <f t="shared" si="53"/>
        <v>2.9287587412587404</v>
      </c>
      <c r="H73" s="25">
        <v>8.4559999999999995</v>
      </c>
      <c r="I73" s="188">
        <v>63.331999999999994</v>
      </c>
      <c r="J73" s="294">
        <f t="shared" si="45"/>
        <v>2.7480669935575114E-3</v>
      </c>
      <c r="K73" s="295">
        <f t="shared" si="46"/>
        <v>1.536863664380736E-2</v>
      </c>
      <c r="L73" s="67">
        <f t="shared" si="54"/>
        <v>6.4895931882686844</v>
      </c>
      <c r="N73" s="48">
        <f t="shared" si="56"/>
        <v>3.6958041958041954</v>
      </c>
      <c r="O73" s="191">
        <f t="shared" si="57"/>
        <v>7.0455000556235392</v>
      </c>
      <c r="P73" s="67">
        <f t="shared" si="58"/>
        <v>0.90635100842793992</v>
      </c>
    </row>
    <row r="74" spans="1:16" ht="20.100000000000001" customHeight="1" x14ac:dyDescent="0.25">
      <c r="A74" s="45" t="s">
        <v>209</v>
      </c>
      <c r="B74" s="25">
        <v>28.439999999999998</v>
      </c>
      <c r="C74" s="188">
        <v>9.98</v>
      </c>
      <c r="D74" s="345">
        <f t="shared" si="42"/>
        <v>7.3155109925584477E-3</v>
      </c>
      <c r="E74" s="295">
        <f t="shared" si="43"/>
        <v>2.174438796520026E-3</v>
      </c>
      <c r="F74" s="67">
        <f t="shared" si="53"/>
        <v>-0.64908579465541483</v>
      </c>
      <c r="H74" s="25">
        <v>68.238</v>
      </c>
      <c r="I74" s="188">
        <v>24.544</v>
      </c>
      <c r="J74" s="294">
        <f t="shared" si="45"/>
        <v>2.2176276668209257E-2</v>
      </c>
      <c r="K74" s="295">
        <f t="shared" si="46"/>
        <v>5.9560383026843917E-3</v>
      </c>
      <c r="L74" s="67">
        <f t="shared" ref="L74:L82" si="59">(I74-H74)/H74</f>
        <v>-0.64031771153902517</v>
      </c>
      <c r="N74" s="48">
        <f t="shared" ref="N74:N76" si="60">(H74/B74)*10</f>
        <v>23.993670886075954</v>
      </c>
      <c r="O74" s="191">
        <f t="shared" ref="O74:O76" si="61">(I74/C74)*10</f>
        <v>24.593186372745492</v>
      </c>
      <c r="P74" s="67">
        <f t="shared" ref="P74:P76" si="62">(O74-N74)/N74</f>
        <v>2.4986401185383037E-2</v>
      </c>
    </row>
    <row r="75" spans="1:16" ht="20.100000000000001" customHeight="1" x14ac:dyDescent="0.25">
      <c r="A75" s="45" t="s">
        <v>204</v>
      </c>
      <c r="B75" s="25">
        <v>11</v>
      </c>
      <c r="C75" s="188">
        <v>0.42</v>
      </c>
      <c r="D75" s="345">
        <f t="shared" si="42"/>
        <v>2.8294873740556583E-3</v>
      </c>
      <c r="E75" s="295">
        <f t="shared" si="43"/>
        <v>9.1509448350542179E-5</v>
      </c>
      <c r="F75" s="67">
        <f t="shared" si="53"/>
        <v>-0.96181818181818179</v>
      </c>
      <c r="H75" s="25">
        <v>34.954000000000001</v>
      </c>
      <c r="I75" s="188">
        <v>23.650000000000002</v>
      </c>
      <c r="J75" s="294">
        <f t="shared" si="45"/>
        <v>1.135950020019031E-2</v>
      </c>
      <c r="K75" s="295">
        <f t="shared" si="46"/>
        <v>5.7390932960595612E-3</v>
      </c>
      <c r="L75" s="67">
        <f t="shared" si="59"/>
        <v>-0.32339646392401439</v>
      </c>
      <c r="N75" s="48">
        <f t="shared" si="60"/>
        <v>31.776363636363637</v>
      </c>
      <c r="O75" s="191">
        <f t="shared" si="61"/>
        <v>563.09523809523819</v>
      </c>
      <c r="P75" s="67">
        <f t="shared" si="62"/>
        <v>16.720568801990101</v>
      </c>
    </row>
    <row r="76" spans="1:16" ht="20.100000000000001" customHeight="1" x14ac:dyDescent="0.25">
      <c r="A76" s="45" t="s">
        <v>212</v>
      </c>
      <c r="B76" s="25">
        <v>1.35</v>
      </c>
      <c r="C76" s="188">
        <v>32.15</v>
      </c>
      <c r="D76" s="345">
        <f t="shared" si="42"/>
        <v>3.4725526863410355E-4</v>
      </c>
      <c r="E76" s="295">
        <f t="shared" si="43"/>
        <v>7.0048303915950742E-3</v>
      </c>
      <c r="F76" s="67">
        <f t="shared" si="53"/>
        <v>22.81481481481481</v>
      </c>
      <c r="H76" s="25">
        <v>0.44</v>
      </c>
      <c r="I76" s="188">
        <v>22.113</v>
      </c>
      <c r="J76" s="294">
        <f t="shared" si="45"/>
        <v>1.4299307913496988E-4</v>
      </c>
      <c r="K76" s="295">
        <f t="shared" si="46"/>
        <v>5.3661128987638508E-3</v>
      </c>
      <c r="L76" s="67">
        <f t="shared" si="59"/>
        <v>49.256818181818176</v>
      </c>
      <c r="N76" s="48">
        <f t="shared" si="60"/>
        <v>3.2592592592592591</v>
      </c>
      <c r="O76" s="191">
        <f t="shared" si="61"/>
        <v>6.8780715396578538</v>
      </c>
      <c r="P76" s="67">
        <f t="shared" si="62"/>
        <v>1.1103174042132054</v>
      </c>
    </row>
    <row r="77" spans="1:16" ht="20.100000000000001" customHeight="1" x14ac:dyDescent="0.25">
      <c r="A77" s="45" t="s">
        <v>200</v>
      </c>
      <c r="B77" s="25">
        <v>7.2200000000000006</v>
      </c>
      <c r="C77" s="188">
        <v>12.11</v>
      </c>
      <c r="D77" s="345">
        <f t="shared" si="42"/>
        <v>1.8571726218801687E-3</v>
      </c>
      <c r="E77" s="295">
        <f t="shared" si="43"/>
        <v>2.6385224274406327E-3</v>
      </c>
      <c r="F77" s="67">
        <f t="shared" si="53"/>
        <v>0.67728531855955654</v>
      </c>
      <c r="H77" s="25">
        <v>12.350999999999999</v>
      </c>
      <c r="I77" s="188">
        <v>16.640999999999998</v>
      </c>
      <c r="J77" s="294">
        <f t="shared" si="45"/>
        <v>4.0138807281727557E-3</v>
      </c>
      <c r="K77" s="295">
        <f t="shared" si="46"/>
        <v>4.0382347374091814E-3</v>
      </c>
      <c r="L77" s="67">
        <f t="shared" si="59"/>
        <v>0.34734029633228075</v>
      </c>
      <c r="N77" s="48">
        <f t="shared" ref="N77:N81" si="63">(H77/B77)*10</f>
        <v>17.106648199445978</v>
      </c>
      <c r="O77" s="191">
        <f t="shared" ref="O77:O82" si="64">(I77/C77)*10</f>
        <v>13.741535920726671</v>
      </c>
      <c r="P77" s="67">
        <f t="shared" ref="P77:P81" si="65">(O77-N77)/N77</f>
        <v>-0.19671371267390014</v>
      </c>
    </row>
    <row r="78" spans="1:16" ht="20.100000000000001" customHeight="1" x14ac:dyDescent="0.25">
      <c r="A78" s="45" t="s">
        <v>187</v>
      </c>
      <c r="B78" s="25">
        <v>3.06</v>
      </c>
      <c r="C78" s="188">
        <v>6.85</v>
      </c>
      <c r="D78" s="345">
        <f t="shared" si="42"/>
        <v>7.8711194223730137E-4</v>
      </c>
      <c r="E78" s="295">
        <f t="shared" si="43"/>
        <v>1.492475526669557E-3</v>
      </c>
      <c r="F78" s="67">
        <f t="shared" si="53"/>
        <v>1.2385620915032678</v>
      </c>
      <c r="H78" s="25">
        <v>3.6219999999999999</v>
      </c>
      <c r="I78" s="188">
        <v>6.7949999999999999</v>
      </c>
      <c r="J78" s="294">
        <f t="shared" si="45"/>
        <v>1.1770930286974109E-3</v>
      </c>
      <c r="K78" s="295">
        <f t="shared" si="46"/>
        <v>1.6489276510243008E-3</v>
      </c>
      <c r="L78" s="67">
        <f t="shared" si="59"/>
        <v>0.87603533959138602</v>
      </c>
      <c r="N78" s="48">
        <f t="shared" ref="N78:N82" si="66">(H78/B78)*10</f>
        <v>11.836601307189543</v>
      </c>
      <c r="O78" s="191">
        <f t="shared" ref="O78:O82" si="67">(I78/C78)*10</f>
        <v>9.9197080291970803</v>
      </c>
      <c r="P78" s="67">
        <f t="shared" ref="P78:P82" si="68">(O78-N78)/N78</f>
        <v>-0.16194625705844659</v>
      </c>
    </row>
    <row r="79" spans="1:16" ht="20.100000000000001" customHeight="1" x14ac:dyDescent="0.25">
      <c r="A79" s="45" t="s">
        <v>207</v>
      </c>
      <c r="B79" s="25"/>
      <c r="C79" s="188">
        <v>4.34</v>
      </c>
      <c r="D79" s="345">
        <f t="shared" si="42"/>
        <v>0</v>
      </c>
      <c r="E79" s="295">
        <f t="shared" si="43"/>
        <v>9.4559763295560249E-4</v>
      </c>
      <c r="F79" s="67"/>
      <c r="H79" s="25"/>
      <c r="I79" s="188">
        <v>6.6719999999999997</v>
      </c>
      <c r="J79" s="294">
        <f t="shared" si="45"/>
        <v>0</v>
      </c>
      <c r="K79" s="295">
        <f t="shared" si="46"/>
        <v>1.6190795125289382E-3</v>
      </c>
      <c r="L79" s="67"/>
      <c r="N79" s="48"/>
      <c r="O79" s="191">
        <f t="shared" si="67"/>
        <v>15.373271889400922</v>
      </c>
      <c r="P79" s="67"/>
    </row>
    <row r="80" spans="1:16" ht="20.100000000000001" customHeight="1" x14ac:dyDescent="0.25">
      <c r="A80" s="45" t="s">
        <v>175</v>
      </c>
      <c r="B80" s="25">
        <v>2.48</v>
      </c>
      <c r="C80" s="188">
        <v>13.36</v>
      </c>
      <c r="D80" s="345">
        <f t="shared" si="42"/>
        <v>6.3792078978709395E-4</v>
      </c>
      <c r="E80" s="295">
        <f t="shared" si="43"/>
        <v>2.9108719761029608E-3</v>
      </c>
      <c r="F80" s="67">
        <f t="shared" si="53"/>
        <v>4.387096774193548</v>
      </c>
      <c r="H80" s="25">
        <v>1.919</v>
      </c>
      <c r="I80" s="188">
        <v>6.6249999999999991</v>
      </c>
      <c r="J80" s="294">
        <f t="shared" si="45"/>
        <v>6.2364481559092544E-4</v>
      </c>
      <c r="K80" s="295">
        <f t="shared" si="46"/>
        <v>1.6076741262746124E-3</v>
      </c>
      <c r="L80" s="67">
        <f t="shared" si="59"/>
        <v>2.4523189161021364</v>
      </c>
      <c r="N80" s="48">
        <f t="shared" si="66"/>
        <v>7.737903225806452</v>
      </c>
      <c r="O80" s="191">
        <f t="shared" si="67"/>
        <v>4.9588323353293404</v>
      </c>
      <c r="P80" s="67">
        <f t="shared" si="68"/>
        <v>-0.35915038084331613</v>
      </c>
    </row>
    <row r="81" spans="1:16" ht="20.100000000000001" customHeight="1" x14ac:dyDescent="0.25">
      <c r="A81" s="45" t="s">
        <v>202</v>
      </c>
      <c r="B81" s="25">
        <v>2.17</v>
      </c>
      <c r="C81" s="188">
        <v>15.879999999999999</v>
      </c>
      <c r="D81" s="345">
        <f t="shared" si="42"/>
        <v>5.5818069106370715E-4</v>
      </c>
      <c r="E81" s="295">
        <f t="shared" si="43"/>
        <v>3.4599286662062136E-3</v>
      </c>
      <c r="F81" s="67">
        <f t="shared" si="53"/>
        <v>6.3179723502304146</v>
      </c>
      <c r="H81" s="25">
        <v>1.0010000000000001</v>
      </c>
      <c r="I81" s="188">
        <v>5.6919999999999993</v>
      </c>
      <c r="J81" s="294">
        <f t="shared" si="45"/>
        <v>3.2530925503205648E-4</v>
      </c>
      <c r="K81" s="295">
        <f t="shared" si="46"/>
        <v>1.3812650757366179E-3</v>
      </c>
      <c r="L81" s="67">
        <f t="shared" si="59"/>
        <v>4.6863136863136852</v>
      </c>
      <c r="N81" s="48">
        <f t="shared" si="66"/>
        <v>4.612903225806452</v>
      </c>
      <c r="O81" s="191">
        <f t="shared" si="67"/>
        <v>3.584382871536524</v>
      </c>
      <c r="P81" s="67">
        <f t="shared" si="68"/>
        <v>-0.22296595092564869</v>
      </c>
    </row>
    <row r="82" spans="1:16" ht="20.100000000000001" customHeight="1" x14ac:dyDescent="0.25">
      <c r="A82" s="45" t="s">
        <v>214</v>
      </c>
      <c r="B82" s="25"/>
      <c r="C82" s="188">
        <v>15.75</v>
      </c>
      <c r="D82" s="345">
        <f t="shared" si="42"/>
        <v>0</v>
      </c>
      <c r="E82" s="295">
        <f t="shared" si="43"/>
        <v>3.4316043131453317E-3</v>
      </c>
      <c r="F82" s="67"/>
      <c r="H82" s="25"/>
      <c r="I82" s="188">
        <v>4.9980000000000002</v>
      </c>
      <c r="J82" s="294">
        <f t="shared" si="45"/>
        <v>0</v>
      </c>
      <c r="K82" s="295">
        <f t="shared" si="46"/>
        <v>1.2128536276408324E-3</v>
      </c>
      <c r="L82" s="67"/>
      <c r="N82" s="48"/>
      <c r="O82" s="191">
        <f t="shared" si="67"/>
        <v>3.1733333333333338</v>
      </c>
      <c r="P82" s="67"/>
    </row>
    <row r="83" spans="1:16" ht="20.100000000000001" customHeight="1" thickBot="1" x14ac:dyDescent="0.3">
      <c r="A83" s="14" t="s">
        <v>17</v>
      </c>
      <c r="B83" s="25">
        <f>B84-SUM(B63:B82)</f>
        <v>23.459999999999582</v>
      </c>
      <c r="C83" s="188">
        <f>C84-SUM(C63:C82)</f>
        <v>29.670000000000982</v>
      </c>
      <c r="D83" s="345">
        <f t="shared" si="42"/>
        <v>6.0345248904858694E-3</v>
      </c>
      <c r="E83" s="295">
        <f t="shared" si="43"/>
        <v>6.4644888870492301E-3</v>
      </c>
      <c r="F83" s="67">
        <f t="shared" si="53"/>
        <v>0.26470588235300557</v>
      </c>
      <c r="H83" s="25">
        <f>H84-SUM(H63:H82)</f>
        <v>13.954000000000178</v>
      </c>
      <c r="I83" s="188">
        <f>I84-SUM(I63:I82)</f>
        <v>17.45600000000104</v>
      </c>
      <c r="J83" s="294">
        <f t="shared" si="45"/>
        <v>4.5348305142031706E-3</v>
      </c>
      <c r="K83" s="295">
        <f t="shared" si="46"/>
        <v>4.2360089884152926E-3</v>
      </c>
      <c r="L83" s="67">
        <f t="shared" si="54"/>
        <v>0.25096746452635926</v>
      </c>
      <c r="N83" s="48">
        <f t="shared" si="56"/>
        <v>5.9479965899405061</v>
      </c>
      <c r="O83" s="191">
        <f t="shared" si="57"/>
        <v>5.8833838894507799</v>
      </c>
      <c r="P83" s="67">
        <f t="shared" si="58"/>
        <v>-1.086293502571971E-2</v>
      </c>
    </row>
    <row r="84" spans="1:16" ht="26.25" customHeight="1" thickBot="1" x14ac:dyDescent="0.3">
      <c r="A84" s="18" t="s">
        <v>18</v>
      </c>
      <c r="B84" s="23">
        <v>3887.63</v>
      </c>
      <c r="C84" s="193">
        <v>4589.6900000000005</v>
      </c>
      <c r="D84" s="341">
        <f>SUM(D63:D83)</f>
        <v>0.99999999999999978</v>
      </c>
      <c r="E84" s="342">
        <f>SUM(E63:E83)</f>
        <v>1.0000000000000002</v>
      </c>
      <c r="F84" s="72">
        <f>(C84-B84)/B84</f>
        <v>0.18058817325722878</v>
      </c>
      <c r="G84" s="2"/>
      <c r="H84" s="23">
        <v>3077.0720000000001</v>
      </c>
      <c r="I84" s="193">
        <v>4120.8599999999997</v>
      </c>
      <c r="J84" s="353">
        <f t="shared" si="45"/>
        <v>1</v>
      </c>
      <c r="K84" s="342">
        <f t="shared" si="46"/>
        <v>1</v>
      </c>
      <c r="L84" s="72">
        <f>(I84-H84)/H84</f>
        <v>0.33921468200939059</v>
      </c>
      <c r="M84" s="2"/>
      <c r="N84" s="44">
        <f t="shared" ref="N84:O84" si="69">(H84/B84)*10</f>
        <v>7.9150330664183581</v>
      </c>
      <c r="O84" s="198">
        <f t="shared" si="69"/>
        <v>8.9785148888051243</v>
      </c>
      <c r="P84" s="72">
        <f>(O84-N84)/N84</f>
        <v>0.13436227157393338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0:O60"/>
    <mergeCell ref="N36:O36"/>
    <mergeCell ref="B37:C37"/>
    <mergeCell ref="D37:E37"/>
    <mergeCell ref="H37:I37"/>
    <mergeCell ref="J37:K37"/>
    <mergeCell ref="N37:O37"/>
    <mergeCell ref="J36:K36"/>
    <mergeCell ref="N61:O61"/>
    <mergeCell ref="A60:A62"/>
    <mergeCell ref="B60:C60"/>
    <mergeCell ref="D60:E60"/>
    <mergeCell ref="H60:I60"/>
    <mergeCell ref="J60:K60"/>
    <mergeCell ref="B61:C61"/>
    <mergeCell ref="D61:E61"/>
    <mergeCell ref="H61:I61"/>
    <mergeCell ref="J61:K6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24 J7:L24 N7:N24 J26:K26 J32:L33 J31:K31 D33:F33 O7:P24 O32:P33 D39:F48 J39:L48 N39:P48 D26:E26 D25:E25 D28:E30 D27:E27 D32:E32 D31:E31 J25:K25 J28:K30 J27:K27 N32:N33 D57:F57 D51:E55 D50:E50 D49:E49 J50:K50 J49:K49 J56:L57 J51:K55 N57:P57 D56:E5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F39:F57 L39:L57 P39:P57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P63:P84</xm:sqref>
        </x14:conditionalFormatting>
        <x14:conditionalFormatting xmlns:xm="http://schemas.microsoft.com/office/excel/2006/main">
          <x14:cfRule type="iconSet" priority="3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F63:F84</xm:sqref>
        </x14:conditionalFormatting>
        <x14:conditionalFormatting xmlns:xm="http://schemas.microsoft.com/office/excel/2006/main">
          <x14:cfRule type="iconSet" priority="33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L63:L84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3" customWidth="1"/>
    <col min="18" max="19" width="9.140625" customWidth="1"/>
    <col min="20" max="20" width="11.28515625" customWidth="1"/>
  </cols>
  <sheetData>
    <row r="1" spans="1:20" ht="15.75" x14ac:dyDescent="0.25">
      <c r="A1" s="36" t="s">
        <v>50</v>
      </c>
      <c r="B1" s="6"/>
    </row>
    <row r="3" spans="1:20" ht="15.75" thickBot="1" x14ac:dyDescent="0.3"/>
    <row r="4" spans="1:20" x14ac:dyDescent="0.25">
      <c r="A4" s="440" t="s">
        <v>3</v>
      </c>
      <c r="B4" s="459"/>
      <c r="C4" s="459"/>
      <c r="D4" s="470" t="s">
        <v>1</v>
      </c>
      <c r="E4" s="479"/>
      <c r="F4" s="458" t="s">
        <v>13</v>
      </c>
      <c r="G4" s="458"/>
      <c r="H4" s="478" t="s">
        <v>36</v>
      </c>
      <c r="I4" s="479"/>
      <c r="J4" s="1"/>
      <c r="K4" s="470" t="s">
        <v>19</v>
      </c>
      <c r="L4" s="479"/>
      <c r="M4" s="458" t="s">
        <v>13</v>
      </c>
      <c r="N4" s="458"/>
      <c r="O4" s="478" t="s">
        <v>36</v>
      </c>
      <c r="P4" s="479"/>
      <c r="Q4" s="8"/>
      <c r="R4" s="470" t="s">
        <v>22</v>
      </c>
      <c r="S4" s="458"/>
      <c r="T4" s="85" t="s">
        <v>0</v>
      </c>
    </row>
    <row r="5" spans="1:20" x14ac:dyDescent="0.25">
      <c r="A5" s="460"/>
      <c r="B5" s="461"/>
      <c r="C5" s="461"/>
      <c r="D5" s="480" t="s">
        <v>44</v>
      </c>
      <c r="E5" s="481"/>
      <c r="F5" s="482" t="str">
        <f>D5</f>
        <v>jan - mar</v>
      </c>
      <c r="G5" s="482"/>
      <c r="H5" s="480" t="str">
        <f>F5</f>
        <v>jan - mar</v>
      </c>
      <c r="I5" s="481"/>
      <c r="J5" s="1"/>
      <c r="K5" s="480" t="str">
        <f>D5</f>
        <v>jan - mar</v>
      </c>
      <c r="L5" s="481"/>
      <c r="M5" s="482" t="str">
        <f>D5</f>
        <v>jan - mar</v>
      </c>
      <c r="N5" s="482"/>
      <c r="O5" s="480" t="str">
        <f>D5</f>
        <v>jan - mar</v>
      </c>
      <c r="P5" s="481"/>
      <c r="Q5" s="8"/>
      <c r="R5" s="480" t="str">
        <f>D5</f>
        <v>jan - mar</v>
      </c>
      <c r="S5" s="482"/>
      <c r="T5" s="83" t="s">
        <v>37</v>
      </c>
    </row>
    <row r="6" spans="1:20" ht="15.75" thickBot="1" x14ac:dyDescent="0.3">
      <c r="A6" s="460"/>
      <c r="B6" s="461"/>
      <c r="C6" s="461"/>
      <c r="D6" s="82">
        <v>2016</v>
      </c>
      <c r="E6" s="83">
        <v>2017</v>
      </c>
      <c r="F6" s="84">
        <f>D6</f>
        <v>2016</v>
      </c>
      <c r="G6" s="84">
        <f>E6</f>
        <v>2017</v>
      </c>
      <c r="H6" s="82" t="s">
        <v>1</v>
      </c>
      <c r="I6" s="83" t="s">
        <v>14</v>
      </c>
      <c r="J6" s="1"/>
      <c r="K6" s="82">
        <f>D6</f>
        <v>2016</v>
      </c>
      <c r="L6" s="83">
        <f>E6</f>
        <v>2017</v>
      </c>
      <c r="M6" s="84">
        <f>F6</f>
        <v>2016</v>
      </c>
      <c r="N6" s="83">
        <f>G6</f>
        <v>2017</v>
      </c>
      <c r="O6" s="84">
        <v>1000</v>
      </c>
      <c r="P6" s="83" t="s">
        <v>14</v>
      </c>
      <c r="Q6" s="8"/>
      <c r="R6" s="82">
        <f>D6</f>
        <v>2016</v>
      </c>
      <c r="S6" s="84">
        <f>E6</f>
        <v>2017</v>
      </c>
      <c r="T6" s="83" t="s">
        <v>23</v>
      </c>
    </row>
    <row r="7" spans="1:20" ht="24" customHeight="1" thickBot="1" x14ac:dyDescent="0.3">
      <c r="A7" s="89" t="s">
        <v>29</v>
      </c>
      <c r="B7" s="86"/>
      <c r="C7" s="19"/>
      <c r="D7" s="23">
        <v>102240.55999999995</v>
      </c>
      <c r="E7" s="24">
        <v>116110.23999999989</v>
      </c>
      <c r="F7" s="20">
        <f>D7/D17</f>
        <v>0.22691739095878957</v>
      </c>
      <c r="G7" s="20">
        <f>E7/E17</f>
        <v>0.24204639705687503</v>
      </c>
      <c r="H7" s="97">
        <f t="shared" ref="H7:H19" si="0">(E7-D7)/D7</f>
        <v>0.13565731643097359</v>
      </c>
      <c r="I7" s="100">
        <f t="shared" ref="I7:I19" si="1">(G7-F7)/F7</f>
        <v>6.667186694753173E-2</v>
      </c>
      <c r="J7" s="12"/>
      <c r="K7" s="23">
        <v>22007.724999999995</v>
      </c>
      <c r="L7" s="24">
        <v>23490.648999999994</v>
      </c>
      <c r="M7" s="20">
        <f>K7/K17</f>
        <v>0.26542612974161889</v>
      </c>
      <c r="N7" s="20">
        <f>L7/L17</f>
        <v>0.24583232837712149</v>
      </c>
      <c r="O7" s="97">
        <f t="shared" ref="O7:O8" si="2">(L7-K7)/K7</f>
        <v>6.7381976101573399E-2</v>
      </c>
      <c r="P7" s="100">
        <f t="shared" ref="P7:P8" si="3">(N7-M7)/M7</f>
        <v>-7.3820167530495723E-2</v>
      </c>
      <c r="Q7" s="52"/>
      <c r="R7" s="30">
        <f>(K7/D7)*10</f>
        <v>2.1525434719841132</v>
      </c>
      <c r="S7" s="77">
        <f>(L7/E7)*10</f>
        <v>2.0231332740333681</v>
      </c>
      <c r="T7" s="62">
        <f>(S7-R7)/R7</f>
        <v>-6.0119667563071758E-2</v>
      </c>
    </row>
    <row r="8" spans="1:20" s="9" customFormat="1" ht="24" customHeight="1" x14ac:dyDescent="0.25">
      <c r="A8" s="90" t="s">
        <v>48</v>
      </c>
      <c r="B8" s="5"/>
      <c r="C8" s="1"/>
      <c r="D8" s="25">
        <v>91846.879999999946</v>
      </c>
      <c r="E8" s="26">
        <v>93732.72999999988</v>
      </c>
      <c r="F8" s="59">
        <f>D8/D7</f>
        <v>0.89834093240490842</v>
      </c>
      <c r="G8" s="59">
        <f>E8/E7</f>
        <v>0.80727358758366163</v>
      </c>
      <c r="H8" s="98">
        <f t="shared" ref="H8:H16" si="4">(E8-D8)/D8</f>
        <v>2.0532542858286904E-2</v>
      </c>
      <c r="I8" s="101">
        <f t="shared" ref="I8:I16" si="5">(G8-F8)/F8</f>
        <v>-0.10137281018405168</v>
      </c>
      <c r="J8" s="5"/>
      <c r="K8" s="25">
        <v>21170.067999999996</v>
      </c>
      <c r="L8" s="26">
        <v>22123.445999999996</v>
      </c>
      <c r="M8" s="59">
        <f>K8/K7</f>
        <v>0.96193804675403749</v>
      </c>
      <c r="N8" s="59">
        <f>L8/L7</f>
        <v>0.94179798948934967</v>
      </c>
      <c r="O8" s="98">
        <f t="shared" si="2"/>
        <v>4.5034243631149454E-2</v>
      </c>
      <c r="P8" s="101">
        <f t="shared" si="3"/>
        <v>-2.093695881210687E-2</v>
      </c>
      <c r="Q8" s="57"/>
      <c r="R8" s="33">
        <f t="shared" ref="R8:R21" si="6">(K8/D8)*10</f>
        <v>2.3049305539828908</v>
      </c>
      <c r="S8" s="34">
        <f t="shared" ref="S8:S21" si="7">(L8/E8)*10</f>
        <v>2.3602690330261398</v>
      </c>
      <c r="T8" s="61">
        <f t="shared" ref="T8:T21" si="8">(S8-R8)/R8</f>
        <v>2.4008740284007589E-2</v>
      </c>
    </row>
    <row r="9" spans="1:20" s="9" customFormat="1" ht="24" customHeight="1" x14ac:dyDescent="0.25">
      <c r="A9" s="94" t="s">
        <v>47</v>
      </c>
      <c r="B9" s="87"/>
      <c r="C9" s="88"/>
      <c r="D9" s="95">
        <v>10394</v>
      </c>
      <c r="E9" s="96">
        <f>E10+E11</f>
        <v>22377.510000000002</v>
      </c>
      <c r="F9" s="56">
        <f>D9/D7</f>
        <v>0.10166219746840202</v>
      </c>
      <c r="G9" s="56">
        <f>E9/E7</f>
        <v>0.19272641241633834</v>
      </c>
      <c r="H9" s="99">
        <f t="shared" si="4"/>
        <v>1.1529257263806043</v>
      </c>
      <c r="I9" s="102">
        <f t="shared" si="5"/>
        <v>0.89575296634956469</v>
      </c>
      <c r="J9" s="5"/>
      <c r="K9" s="95">
        <v>838</v>
      </c>
      <c r="L9" s="96">
        <f>L10+L11</f>
        <v>1367.203</v>
      </c>
      <c r="M9" s="56">
        <f>K9/K7</f>
        <v>3.8077538682439925E-2</v>
      </c>
      <c r="N9" s="56">
        <f>L9/L7</f>
        <v>5.8202010510650444E-2</v>
      </c>
      <c r="O9" s="99">
        <f t="shared" ref="O9:O21" si="9">(L9-K9)/K9</f>
        <v>0.63150715990453454</v>
      </c>
      <c r="P9" s="102">
        <f t="shared" ref="P9:P21" si="10">(N9-M9)/M9</f>
        <v>0.52851293766766616</v>
      </c>
      <c r="Q9" s="57"/>
      <c r="R9" s="78">
        <f t="shared" si="6"/>
        <v>0.80623436598037335</v>
      </c>
      <c r="S9" s="79">
        <f t="shared" si="7"/>
        <v>0.61097190884955466</v>
      </c>
      <c r="T9" s="63">
        <f t="shared" si="8"/>
        <v>-0.24219068966798679</v>
      </c>
    </row>
    <row r="10" spans="1:20" s="9" customFormat="1" ht="24" customHeight="1" x14ac:dyDescent="0.25">
      <c r="A10" s="58"/>
      <c r="B10" s="91" t="s">
        <v>46</v>
      </c>
      <c r="C10" s="1"/>
      <c r="D10" s="25"/>
      <c r="E10" s="26">
        <v>12839.370000000004</v>
      </c>
      <c r="F10" s="59"/>
      <c r="G10" s="59">
        <f>E10/E9</f>
        <v>0.57376222823719003</v>
      </c>
      <c r="H10" s="103" t="e">
        <f t="shared" si="4"/>
        <v>#DIV/0!</v>
      </c>
      <c r="I10" s="104" t="e">
        <f t="shared" si="5"/>
        <v>#DIV/0!</v>
      </c>
      <c r="J10" s="5"/>
      <c r="K10" s="25"/>
      <c r="L10" s="26">
        <v>703.62100000000021</v>
      </c>
      <c r="M10" s="59"/>
      <c r="N10" s="59">
        <f>L10/L9</f>
        <v>0.51464266827969241</v>
      </c>
      <c r="O10" s="103" t="e">
        <f t="shared" si="9"/>
        <v>#DIV/0!</v>
      </c>
      <c r="P10" s="104" t="e">
        <f t="shared" si="10"/>
        <v>#DIV/0!</v>
      </c>
      <c r="Q10" s="57"/>
      <c r="R10" s="105" t="e">
        <f t="shared" si="6"/>
        <v>#DIV/0!</v>
      </c>
      <c r="S10" s="106">
        <f t="shared" si="7"/>
        <v>0.54801832177123955</v>
      </c>
      <c r="T10" s="107" t="e">
        <f t="shared" si="8"/>
        <v>#DIV/0!</v>
      </c>
    </row>
    <row r="11" spans="1:20" s="9" customFormat="1" ht="24" customHeight="1" thickBot="1" x14ac:dyDescent="0.3">
      <c r="A11" s="58"/>
      <c r="B11" s="91" t="s">
        <v>49</v>
      </c>
      <c r="C11" s="1"/>
      <c r="D11" s="25"/>
      <c r="E11" s="26">
        <v>9538.1399999999976</v>
      </c>
      <c r="F11" s="59">
        <f>D11/D9</f>
        <v>0</v>
      </c>
      <c r="G11" s="59">
        <f>E11/E9</f>
        <v>0.42623777176280991</v>
      </c>
      <c r="H11" s="103" t="e">
        <f t="shared" si="4"/>
        <v>#DIV/0!</v>
      </c>
      <c r="I11" s="104" t="e">
        <f t="shared" si="5"/>
        <v>#DIV/0!</v>
      </c>
      <c r="J11" s="5"/>
      <c r="K11" s="25"/>
      <c r="L11" s="26">
        <v>663.58199999999977</v>
      </c>
      <c r="M11" s="59">
        <f>K11/K9</f>
        <v>0</v>
      </c>
      <c r="N11" s="59">
        <f>L11/L9</f>
        <v>0.48535733172030765</v>
      </c>
      <c r="O11" s="103" t="e">
        <f t="shared" si="9"/>
        <v>#DIV/0!</v>
      </c>
      <c r="P11" s="104" t="e">
        <f t="shared" si="10"/>
        <v>#DIV/0!</v>
      </c>
      <c r="Q11" s="57"/>
      <c r="R11" s="80" t="e">
        <f t="shared" si="6"/>
        <v>#DIV/0!</v>
      </c>
      <c r="S11" s="77">
        <f t="shared" si="7"/>
        <v>0.69571425875485149</v>
      </c>
      <c r="T11" s="81" t="e">
        <f t="shared" si="8"/>
        <v>#DIV/0!</v>
      </c>
    </row>
    <row r="12" spans="1:20" s="9" customFormat="1" ht="24" customHeight="1" thickBot="1" x14ac:dyDescent="0.3">
      <c r="A12" s="89" t="s">
        <v>30</v>
      </c>
      <c r="B12" s="86"/>
      <c r="C12" s="19"/>
      <c r="D12" s="23">
        <v>348322.35000000021</v>
      </c>
      <c r="E12" s="24">
        <v>363592.17000000027</v>
      </c>
      <c r="F12" s="20">
        <f>D12/D17</f>
        <v>0.77308260904121051</v>
      </c>
      <c r="G12" s="20">
        <f>E12/E17</f>
        <v>0.75795360294312497</v>
      </c>
      <c r="H12" s="97">
        <f t="shared" si="4"/>
        <v>4.3838186094001884E-2</v>
      </c>
      <c r="I12" s="100">
        <f t="shared" si="5"/>
        <v>-1.9569714699505112E-2</v>
      </c>
      <c r="J12" s="5"/>
      <c r="K12" s="23">
        <v>60906.964000000051</v>
      </c>
      <c r="L12" s="24">
        <v>72064.923999999955</v>
      </c>
      <c r="M12" s="20">
        <f>K12/K17</f>
        <v>0.73457387025838095</v>
      </c>
      <c r="N12" s="20">
        <f>L12/L17</f>
        <v>0.75416767162287834</v>
      </c>
      <c r="O12" s="97">
        <f t="shared" si="9"/>
        <v>0.18319678518206711</v>
      </c>
      <c r="P12" s="100">
        <f t="shared" si="10"/>
        <v>2.6673697714847143E-2</v>
      </c>
      <c r="Q12" s="57"/>
      <c r="R12" s="30">
        <f t="shared" si="6"/>
        <v>1.7485804169614729</v>
      </c>
      <c r="S12" s="77">
        <f t="shared" si="7"/>
        <v>1.9820262906101607</v>
      </c>
      <c r="T12" s="62">
        <f t="shared" si="8"/>
        <v>0.13350594081017397</v>
      </c>
    </row>
    <row r="13" spans="1:20" s="9" customFormat="1" ht="24" customHeight="1" thickBot="1" x14ac:dyDescent="0.3">
      <c r="A13" s="90" t="s">
        <v>48</v>
      </c>
      <c r="B13" s="5"/>
      <c r="C13" s="1"/>
      <c r="D13" s="25">
        <v>218123.43000000023</v>
      </c>
      <c r="E13" s="26">
        <v>247746.21000000031</v>
      </c>
      <c r="F13" s="59">
        <f>D13/D12</f>
        <v>0.6262114102066666</v>
      </c>
      <c r="G13" s="59">
        <f>E13/E12</f>
        <v>0.68138488790889018</v>
      </c>
      <c r="H13" s="98">
        <f t="shared" si="4"/>
        <v>0.13580741876285393</v>
      </c>
      <c r="I13" s="101">
        <f t="shared" si="5"/>
        <v>8.8106790778556487E-2</v>
      </c>
      <c r="J13" s="5"/>
      <c r="K13" s="25">
        <v>52022.001000000055</v>
      </c>
      <c r="L13" s="26">
        <v>62649.965999999964</v>
      </c>
      <c r="M13" s="59">
        <f>K13/K12</f>
        <v>0.85412237917490041</v>
      </c>
      <c r="N13" s="59">
        <f>L13/L12</f>
        <v>0.86935450039467188</v>
      </c>
      <c r="O13" s="98">
        <f t="shared" si="9"/>
        <v>0.20429750481916098</v>
      </c>
      <c r="P13" s="101">
        <f t="shared" si="10"/>
        <v>1.7833651934616213E-2</v>
      </c>
      <c r="Q13" s="57"/>
      <c r="R13" s="30">
        <f t="shared" si="6"/>
        <v>2.384979962950335</v>
      </c>
      <c r="S13" s="77">
        <f t="shared" si="7"/>
        <v>2.5287961418259393</v>
      </c>
      <c r="T13" s="62">
        <f t="shared" si="8"/>
        <v>6.0300791247611465E-2</v>
      </c>
    </row>
    <row r="14" spans="1:20" s="9" customFormat="1" ht="24" customHeight="1" thickBot="1" x14ac:dyDescent="0.3">
      <c r="A14" s="94" t="s">
        <v>47</v>
      </c>
      <c r="B14" s="87"/>
      <c r="C14" s="88"/>
      <c r="D14" s="95">
        <v>130199</v>
      </c>
      <c r="E14" s="96">
        <f>E15+E16</f>
        <v>115845.96000000002</v>
      </c>
      <c r="F14" s="56">
        <f>D14/D12</f>
        <v>0.37378881946564702</v>
      </c>
      <c r="G14" s="56">
        <f>E14/E12</f>
        <v>0.31861511209111004</v>
      </c>
      <c r="H14" s="99">
        <f t="shared" ref="H14" si="11">(E14-D14)/D14</f>
        <v>-0.11023924914937887</v>
      </c>
      <c r="I14" s="102">
        <f t="shared" ref="I14" si="12">(G14-F14)/F14</f>
        <v>-0.14760662839892058</v>
      </c>
      <c r="J14" s="5"/>
      <c r="K14" s="95">
        <v>8885</v>
      </c>
      <c r="L14" s="96">
        <f>L15+L16</f>
        <v>9414.9579999999987</v>
      </c>
      <c r="M14" s="56">
        <f>K14/K12</f>
        <v>0.14587822830899916</v>
      </c>
      <c r="N14" s="56">
        <f>L14/L12</f>
        <v>0.13064549960532817</v>
      </c>
      <c r="O14" s="99">
        <f t="shared" si="9"/>
        <v>5.9646370287000421E-2</v>
      </c>
      <c r="P14" s="102">
        <f t="shared" si="10"/>
        <v>-0.10442085073452516</v>
      </c>
      <c r="Q14" s="57"/>
      <c r="R14" s="30">
        <f t="shared" si="6"/>
        <v>0.68241691564451346</v>
      </c>
      <c r="S14" s="77">
        <f t="shared" si="7"/>
        <v>0.81271353787391432</v>
      </c>
      <c r="T14" s="62">
        <f t="shared" si="8"/>
        <v>0.19093404521829782</v>
      </c>
    </row>
    <row r="15" spans="1:20" ht="24" customHeight="1" x14ac:dyDescent="0.25">
      <c r="A15" s="58"/>
      <c r="B15" s="91" t="s">
        <v>46</v>
      </c>
      <c r="C15" s="1"/>
      <c r="D15" s="25"/>
      <c r="E15" s="26">
        <v>58021.209999999992</v>
      </c>
      <c r="F15" s="4"/>
      <c r="G15" s="4">
        <f>E15/E14</f>
        <v>0.50084793634581626</v>
      </c>
      <c r="H15" s="103" t="e">
        <f t="shared" si="4"/>
        <v>#DIV/0!</v>
      </c>
      <c r="I15" s="104" t="e">
        <f t="shared" si="5"/>
        <v>#DIV/0!</v>
      </c>
      <c r="J15" s="1"/>
      <c r="K15" s="25"/>
      <c r="L15" s="26">
        <v>5766.0809999999992</v>
      </c>
      <c r="M15" s="4"/>
      <c r="N15" s="4">
        <f>L15/L14</f>
        <v>0.61243831358567935</v>
      </c>
      <c r="O15" s="103" t="e">
        <f t="shared" si="9"/>
        <v>#DIV/0!</v>
      </c>
      <c r="P15" s="104" t="e">
        <f t="shared" si="10"/>
        <v>#DIV/0!</v>
      </c>
      <c r="Q15" s="8"/>
      <c r="R15" s="114" t="e">
        <f t="shared" si="6"/>
        <v>#DIV/0!</v>
      </c>
      <c r="S15" s="115">
        <f t="shared" si="7"/>
        <v>0.99378847838574891</v>
      </c>
      <c r="T15" s="116" t="e">
        <f t="shared" si="8"/>
        <v>#DIV/0!</v>
      </c>
    </row>
    <row r="16" spans="1:20" ht="24" customHeight="1" thickBot="1" x14ac:dyDescent="0.3">
      <c r="A16" s="58"/>
      <c r="B16" s="91" t="s">
        <v>49</v>
      </c>
      <c r="C16" s="1"/>
      <c r="D16" s="25"/>
      <c r="E16" s="26">
        <v>57824.750000000022</v>
      </c>
      <c r="F16" s="4">
        <f>D16/D14</f>
        <v>0</v>
      </c>
      <c r="G16" s="4">
        <f>E16/E14</f>
        <v>0.49915206365418363</v>
      </c>
      <c r="H16" s="103" t="e">
        <f t="shared" si="4"/>
        <v>#DIV/0!</v>
      </c>
      <c r="I16" s="104" t="e">
        <f t="shared" si="5"/>
        <v>#DIV/0!</v>
      </c>
      <c r="J16" s="1"/>
      <c r="K16" s="25"/>
      <c r="L16" s="26">
        <v>3648.8769999999986</v>
      </c>
      <c r="M16" s="4">
        <f>K16/K14</f>
        <v>0</v>
      </c>
      <c r="N16" s="4">
        <f>L16/L14</f>
        <v>0.38756168641432059</v>
      </c>
      <c r="O16" s="103" t="e">
        <f t="shared" si="9"/>
        <v>#DIV/0!</v>
      </c>
      <c r="P16" s="104" t="e">
        <f t="shared" si="10"/>
        <v>#DIV/0!</v>
      </c>
      <c r="Q16" s="8"/>
      <c r="R16" s="80" t="e">
        <f t="shared" si="6"/>
        <v>#DIV/0!</v>
      </c>
      <c r="S16" s="77">
        <f t="shared" si="7"/>
        <v>0.63102339396192753</v>
      </c>
      <c r="T16" s="81" t="e">
        <f t="shared" si="8"/>
        <v>#DIV/0!</v>
      </c>
    </row>
    <row r="17" spans="1:20" ht="24" customHeight="1" thickBot="1" x14ac:dyDescent="0.3">
      <c r="A17" s="89" t="s">
        <v>12</v>
      </c>
      <c r="B17" s="86"/>
      <c r="C17" s="19"/>
      <c r="D17" s="23">
        <f>D7+D12</f>
        <v>450562.91000000015</v>
      </c>
      <c r="E17" s="24">
        <f>E7+E12</f>
        <v>479702.41000000015</v>
      </c>
      <c r="F17" s="20">
        <f>F7+F12</f>
        <v>1</v>
      </c>
      <c r="G17" s="20">
        <f>G7+G12</f>
        <v>1</v>
      </c>
      <c r="H17" s="97">
        <f t="shared" si="0"/>
        <v>6.467354359017255E-2</v>
      </c>
      <c r="I17" s="100">
        <f t="shared" si="1"/>
        <v>0</v>
      </c>
      <c r="J17" s="12"/>
      <c r="K17" s="23">
        <v>82914.689000000057</v>
      </c>
      <c r="L17" s="24">
        <v>95555.57299999996</v>
      </c>
      <c r="M17" s="20">
        <f>M7+M12</f>
        <v>0.99999999999999978</v>
      </c>
      <c r="N17" s="20">
        <f>N7+N12</f>
        <v>0.99999999999999978</v>
      </c>
      <c r="O17" s="97">
        <f t="shared" si="9"/>
        <v>0.15245650864106713</v>
      </c>
      <c r="P17" s="100">
        <f t="shared" si="10"/>
        <v>0</v>
      </c>
      <c r="Q17" s="8"/>
      <c r="R17" s="30">
        <f t="shared" si="6"/>
        <v>1.8402466594509528</v>
      </c>
      <c r="S17" s="77">
        <f t="shared" si="7"/>
        <v>1.9919760878416251</v>
      </c>
      <c r="T17" s="62">
        <f t="shared" si="8"/>
        <v>8.2450593028622343E-2</v>
      </c>
    </row>
    <row r="18" spans="1:20" s="9" customFormat="1" ht="24" customHeight="1" x14ac:dyDescent="0.25">
      <c r="A18" s="90" t="s">
        <v>48</v>
      </c>
      <c r="B18" s="5"/>
      <c r="C18" s="1"/>
      <c r="D18" s="25">
        <f t="shared" ref="D18:E21" si="13">D8+D13</f>
        <v>309970.31000000017</v>
      </c>
      <c r="E18" s="26">
        <f t="shared" si="13"/>
        <v>341478.94000000018</v>
      </c>
      <c r="F18" s="59">
        <f>D18/D17</f>
        <v>0.68796233138675367</v>
      </c>
      <c r="G18" s="59">
        <f>E18/E17</f>
        <v>0.7118557940953435</v>
      </c>
      <c r="H18" s="98">
        <f t="shared" si="0"/>
        <v>0.1016504774279833</v>
      </c>
      <c r="I18" s="101">
        <f t="shared" si="1"/>
        <v>3.4730771756684417E-2</v>
      </c>
      <c r="J18" s="5"/>
      <c r="K18" s="25">
        <f t="shared" ref="K18:L21" si="14">K8+K13</f>
        <v>73192.069000000047</v>
      </c>
      <c r="L18" s="26">
        <f t="shared" si="14"/>
        <v>84773.411999999953</v>
      </c>
      <c r="M18" s="59">
        <f>K18/K17</f>
        <v>0.8827394745459396</v>
      </c>
      <c r="N18" s="59">
        <f>L18/L17</f>
        <v>0.88716345199457902</v>
      </c>
      <c r="O18" s="98">
        <f t="shared" si="9"/>
        <v>0.15823221229064993</v>
      </c>
      <c r="P18" s="101">
        <f t="shared" si="10"/>
        <v>5.0116456510739104E-3</v>
      </c>
      <c r="Q18" s="57"/>
      <c r="R18" s="117">
        <f t="shared" si="6"/>
        <v>2.3612606317037268</v>
      </c>
      <c r="S18" s="118">
        <f t="shared" si="7"/>
        <v>2.4825370489904857</v>
      </c>
      <c r="T18" s="119">
        <f t="shared" si="8"/>
        <v>5.1360877176550378E-2</v>
      </c>
    </row>
    <row r="19" spans="1:20" s="9" customFormat="1" ht="24" customHeight="1" x14ac:dyDescent="0.25">
      <c r="A19" s="94" t="s">
        <v>47</v>
      </c>
      <c r="B19" s="87"/>
      <c r="C19" s="88"/>
      <c r="D19" s="95">
        <f t="shared" si="13"/>
        <v>140593</v>
      </c>
      <c r="E19" s="96">
        <f t="shared" si="13"/>
        <v>138223.47000000003</v>
      </c>
      <c r="F19" s="56">
        <f>D19/D17</f>
        <v>0.31203855639160344</v>
      </c>
      <c r="G19" s="56">
        <f>E19/E17</f>
        <v>0.28814420590465656</v>
      </c>
      <c r="H19" s="99">
        <f t="shared" si="0"/>
        <v>-1.6853826292916218E-2</v>
      </c>
      <c r="I19" s="102">
        <f t="shared" si="1"/>
        <v>-7.657499369071509E-2</v>
      </c>
      <c r="J19" s="5"/>
      <c r="K19" s="95">
        <f t="shared" si="14"/>
        <v>9723</v>
      </c>
      <c r="L19" s="96">
        <f t="shared" si="14"/>
        <v>10782.160999999998</v>
      </c>
      <c r="M19" s="56">
        <f>K19/K17</f>
        <v>0.11726510847794404</v>
      </c>
      <c r="N19" s="56">
        <f>L19/L17</f>
        <v>0.11283654800542092</v>
      </c>
      <c r="O19" s="99">
        <f t="shared" si="9"/>
        <v>0.10893355960094603</v>
      </c>
      <c r="P19" s="102">
        <f t="shared" si="10"/>
        <v>-3.7765372240763907E-2</v>
      </c>
      <c r="Q19" s="57"/>
      <c r="R19" s="54">
        <f t="shared" si="6"/>
        <v>0.69157070408910826</v>
      </c>
      <c r="S19" s="55">
        <f t="shared" si="7"/>
        <v>0.78005283762591082</v>
      </c>
      <c r="T19" s="63">
        <f t="shared" si="8"/>
        <v>0.12794372724817119</v>
      </c>
    </row>
    <row r="20" spans="1:20" ht="24" customHeight="1" x14ac:dyDescent="0.25">
      <c r="A20" s="58"/>
      <c r="B20" s="91" t="s">
        <v>46</v>
      </c>
      <c r="C20" s="1"/>
      <c r="D20" s="25">
        <f t="shared" si="13"/>
        <v>0</v>
      </c>
      <c r="E20" s="26">
        <f t="shared" si="13"/>
        <v>70860.58</v>
      </c>
      <c r="F20" s="4">
        <f>D20/D19</f>
        <v>0</v>
      </c>
      <c r="G20" s="4">
        <f>E20/E19</f>
        <v>0.51265230137834039</v>
      </c>
      <c r="H20" s="103" t="e">
        <f t="shared" ref="H20:H21" si="15">(E20-D20)/D20</f>
        <v>#DIV/0!</v>
      </c>
      <c r="I20" s="104" t="e">
        <f t="shared" ref="I20:I21" si="16">(G20-F20)/F20</f>
        <v>#DIV/0!</v>
      </c>
      <c r="J20" s="1"/>
      <c r="K20" s="25">
        <f t="shared" si="14"/>
        <v>0</v>
      </c>
      <c r="L20" s="26">
        <f t="shared" si="14"/>
        <v>6469.7019999999993</v>
      </c>
      <c r="M20" s="4">
        <f>K20/K19</f>
        <v>0</v>
      </c>
      <c r="N20" s="4">
        <f>L20/L19</f>
        <v>0.60003759914176757</v>
      </c>
      <c r="O20" s="103" t="e">
        <f t="shared" si="9"/>
        <v>#DIV/0!</v>
      </c>
      <c r="P20" s="104" t="e">
        <f t="shared" si="10"/>
        <v>#DIV/0!</v>
      </c>
      <c r="Q20" s="8"/>
      <c r="R20" s="105" t="e">
        <f t="shared" si="6"/>
        <v>#DIV/0!</v>
      </c>
      <c r="S20" s="106">
        <f t="shared" si="7"/>
        <v>0.9130184934980774</v>
      </c>
      <c r="T20" s="107" t="e">
        <f t="shared" si="8"/>
        <v>#DIV/0!</v>
      </c>
    </row>
    <row r="21" spans="1:20" ht="24" customHeight="1" thickBot="1" x14ac:dyDescent="0.3">
      <c r="A21" s="92"/>
      <c r="B21" s="93" t="s">
        <v>49</v>
      </c>
      <c r="C21" s="16"/>
      <c r="D21" s="27">
        <f t="shared" si="13"/>
        <v>0</v>
      </c>
      <c r="E21" s="28">
        <f t="shared" si="13"/>
        <v>67362.890000000014</v>
      </c>
      <c r="F21" s="17">
        <f>D21/D19</f>
        <v>0</v>
      </c>
      <c r="G21" s="17">
        <f>E21/E19</f>
        <v>0.48734769862165955</v>
      </c>
      <c r="H21" s="112" t="e">
        <f t="shared" si="15"/>
        <v>#DIV/0!</v>
      </c>
      <c r="I21" s="113" t="e">
        <f t="shared" si="16"/>
        <v>#DIV/0!</v>
      </c>
      <c r="J21" s="1"/>
      <c r="K21" s="27">
        <f t="shared" si="14"/>
        <v>0</v>
      </c>
      <c r="L21" s="28">
        <f t="shared" si="14"/>
        <v>4312.458999999998</v>
      </c>
      <c r="M21" s="17">
        <f>K21/K19</f>
        <v>0</v>
      </c>
      <c r="N21" s="17">
        <f>L21/L19</f>
        <v>0.39996240085823231</v>
      </c>
      <c r="O21" s="112" t="e">
        <f t="shared" si="9"/>
        <v>#DIV/0!</v>
      </c>
      <c r="P21" s="113" t="e">
        <f t="shared" si="10"/>
        <v>#DIV/0!</v>
      </c>
      <c r="Q21" s="8"/>
      <c r="R21" s="80" t="e">
        <f t="shared" si="6"/>
        <v>#DIV/0!</v>
      </c>
      <c r="S21" s="77">
        <f t="shared" si="7"/>
        <v>0.64018319285291903</v>
      </c>
      <c r="T21" s="81" t="e">
        <f t="shared" si="8"/>
        <v>#DIV/0!</v>
      </c>
    </row>
    <row r="22" spans="1:20" ht="24" customHeight="1" thickBot="1" x14ac:dyDescent="0.3">
      <c r="J22" s="12"/>
      <c r="Q22"/>
    </row>
    <row r="23" spans="1:20" s="53" customFormat="1" ht="15" customHeight="1" x14ac:dyDescent="0.25">
      <c r="A23" s="440" t="s">
        <v>2</v>
      </c>
      <c r="B23" s="459"/>
      <c r="C23" s="459"/>
      <c r="D23" s="470" t="s">
        <v>1</v>
      </c>
      <c r="E23" s="479"/>
      <c r="F23" s="458" t="s">
        <v>13</v>
      </c>
      <c r="G23" s="458"/>
      <c r="H23" s="478" t="s">
        <v>36</v>
      </c>
      <c r="I23" s="479"/>
      <c r="J23" s="1"/>
      <c r="K23" s="470" t="s">
        <v>19</v>
      </c>
      <c r="L23" s="479"/>
      <c r="M23" s="458" t="s">
        <v>13</v>
      </c>
      <c r="N23" s="458"/>
      <c r="O23" s="478" t="s">
        <v>36</v>
      </c>
      <c r="P23" s="479"/>
      <c r="Q23" s="8"/>
      <c r="R23" s="470" t="s">
        <v>22</v>
      </c>
      <c r="S23" s="458"/>
      <c r="T23" s="111" t="s">
        <v>0</v>
      </c>
    </row>
    <row r="24" spans="1:20" s="9" customFormat="1" ht="15" customHeight="1" x14ac:dyDescent="0.25">
      <c r="A24" s="460"/>
      <c r="B24" s="461"/>
      <c r="C24" s="461"/>
      <c r="D24" s="480" t="s">
        <v>44</v>
      </c>
      <c r="E24" s="481"/>
      <c r="F24" s="482" t="str">
        <f>D24</f>
        <v>jan - mar</v>
      </c>
      <c r="G24" s="482"/>
      <c r="H24" s="480" t="str">
        <f>F24</f>
        <v>jan - mar</v>
      </c>
      <c r="I24" s="481"/>
      <c r="J24" s="1"/>
      <c r="K24" s="480" t="str">
        <f>D24</f>
        <v>jan - mar</v>
      </c>
      <c r="L24" s="481"/>
      <c r="M24" s="482" t="str">
        <f>D24</f>
        <v>jan - mar</v>
      </c>
      <c r="N24" s="482"/>
      <c r="O24" s="480" t="str">
        <f>D24</f>
        <v>jan - mar</v>
      </c>
      <c r="P24" s="481"/>
      <c r="Q24" s="8"/>
      <c r="R24" s="480" t="str">
        <f>D24</f>
        <v>jan - mar</v>
      </c>
      <c r="S24" s="482"/>
      <c r="T24" s="109" t="s">
        <v>37</v>
      </c>
    </row>
    <row r="25" spans="1:20" ht="15.75" customHeight="1" thickBot="1" x14ac:dyDescent="0.3">
      <c r="A25" s="460"/>
      <c r="B25" s="461"/>
      <c r="C25" s="461"/>
      <c r="D25" s="108">
        <v>2016</v>
      </c>
      <c r="E25" s="109">
        <v>2017</v>
      </c>
      <c r="F25" s="110">
        <f>D25</f>
        <v>2016</v>
      </c>
      <c r="G25" s="110">
        <f>E25</f>
        <v>2017</v>
      </c>
      <c r="H25" s="108" t="s">
        <v>1</v>
      </c>
      <c r="I25" s="109" t="s">
        <v>14</v>
      </c>
      <c r="J25" s="1"/>
      <c r="K25" s="108">
        <f>D25</f>
        <v>2016</v>
      </c>
      <c r="L25" s="109">
        <f>E25</f>
        <v>2017</v>
      </c>
      <c r="M25" s="110">
        <f>F25</f>
        <v>2016</v>
      </c>
      <c r="N25" s="109">
        <f>G25</f>
        <v>2017</v>
      </c>
      <c r="O25" s="110">
        <v>1000</v>
      </c>
      <c r="P25" s="109" t="s">
        <v>14</v>
      </c>
      <c r="Q25" s="8"/>
      <c r="R25" s="108">
        <f>D25</f>
        <v>2016</v>
      </c>
      <c r="S25" s="110">
        <f>E25</f>
        <v>2017</v>
      </c>
      <c r="T25" s="109" t="s">
        <v>23</v>
      </c>
    </row>
    <row r="26" spans="1:20" ht="24" customHeight="1" thickBot="1" x14ac:dyDescent="0.3">
      <c r="A26" s="89" t="s">
        <v>29</v>
      </c>
      <c r="B26" s="86"/>
      <c r="C26" s="19"/>
      <c r="D26" s="23"/>
      <c r="E26" s="24"/>
      <c r="F26" s="20" t="e">
        <f>D26/D36</f>
        <v>#DIV/0!</v>
      </c>
      <c r="G26" s="20" t="e">
        <f>E26/E36</f>
        <v>#DIV/0!</v>
      </c>
      <c r="H26" s="97" t="e">
        <f t="shared" ref="H26:H40" si="17">(E26-D26)/D26</f>
        <v>#DIV/0!</v>
      </c>
      <c r="I26" s="100" t="e">
        <f t="shared" ref="I26:I40" si="18">(G26-F26)/F26</f>
        <v>#DIV/0!</v>
      </c>
      <c r="J26" s="12"/>
      <c r="K26" s="23"/>
      <c r="L26" s="24"/>
      <c r="M26" s="20">
        <f>K26/K36</f>
        <v>0</v>
      </c>
      <c r="N26" s="20">
        <f>L26/L36</f>
        <v>0</v>
      </c>
      <c r="O26" s="97" t="e">
        <f t="shared" ref="O26:O40" si="19">(L26-K26)/K26</f>
        <v>#DIV/0!</v>
      </c>
      <c r="P26" s="100" t="e">
        <f t="shared" ref="P26:P40" si="20">(N26-M26)/M26</f>
        <v>#DIV/0!</v>
      </c>
      <c r="Q26" s="52"/>
      <c r="R26" s="30" t="e">
        <f>(K26/D26)*10</f>
        <v>#DIV/0!</v>
      </c>
      <c r="S26" s="77" t="e">
        <f>(L26/E26)*10</f>
        <v>#DIV/0!</v>
      </c>
      <c r="T26" s="62" t="e">
        <f>(S26-R26)/R26</f>
        <v>#DIV/0!</v>
      </c>
    </row>
    <row r="27" spans="1:20" ht="24" customHeight="1" x14ac:dyDescent="0.25">
      <c r="A27" s="90" t="s">
        <v>48</v>
      </c>
      <c r="B27" s="5"/>
      <c r="C27" s="1"/>
      <c r="D27" s="25"/>
      <c r="E27" s="26"/>
      <c r="F27" s="59" t="e">
        <f>D27/D26</f>
        <v>#DIV/0!</v>
      </c>
      <c r="G27" s="59" t="e">
        <f>E27/E26</f>
        <v>#DIV/0!</v>
      </c>
      <c r="H27" s="98" t="e">
        <f t="shared" si="17"/>
        <v>#DIV/0!</v>
      </c>
      <c r="I27" s="101" t="e">
        <f t="shared" si="18"/>
        <v>#DIV/0!</v>
      </c>
      <c r="J27" s="5"/>
      <c r="K27" s="25"/>
      <c r="L27" s="26"/>
      <c r="M27" s="59" t="e">
        <f>K27/K26</f>
        <v>#DIV/0!</v>
      </c>
      <c r="N27" s="59" t="e">
        <f>L27/L26</f>
        <v>#DIV/0!</v>
      </c>
      <c r="O27" s="98" t="e">
        <f t="shared" si="19"/>
        <v>#DIV/0!</v>
      </c>
      <c r="P27" s="101" t="e">
        <f t="shared" si="20"/>
        <v>#DIV/0!</v>
      </c>
      <c r="Q27" s="57"/>
      <c r="R27" s="33" t="e">
        <f t="shared" ref="R27:R40" si="21">(K27/D27)*10</f>
        <v>#DIV/0!</v>
      </c>
      <c r="S27" s="34" t="e">
        <f t="shared" ref="S27:S40" si="22">(L27/E27)*10</f>
        <v>#DIV/0!</v>
      </c>
      <c r="T27" s="61" t="e">
        <f t="shared" ref="T27:T40" si="23">(S27-R27)/R27</f>
        <v>#DIV/0!</v>
      </c>
    </row>
    <row r="28" spans="1:20" ht="24" customHeight="1" x14ac:dyDescent="0.25">
      <c r="A28" s="94" t="s">
        <v>47</v>
      </c>
      <c r="B28" s="87"/>
      <c r="C28" s="88"/>
      <c r="D28" s="95"/>
      <c r="E28" s="96">
        <f>E29+E30</f>
        <v>0</v>
      </c>
      <c r="F28" s="56" t="e">
        <f>D28/D26</f>
        <v>#DIV/0!</v>
      </c>
      <c r="G28" s="56" t="e">
        <f>E28/E26</f>
        <v>#DIV/0!</v>
      </c>
      <c r="H28" s="99" t="e">
        <f t="shared" si="17"/>
        <v>#DIV/0!</v>
      </c>
      <c r="I28" s="102" t="e">
        <f t="shared" si="18"/>
        <v>#DIV/0!</v>
      </c>
      <c r="J28" s="5"/>
      <c r="K28" s="95"/>
      <c r="L28" s="96">
        <f>L29+L30</f>
        <v>0</v>
      </c>
      <c r="M28" s="56" t="e">
        <f>K28/K26</f>
        <v>#DIV/0!</v>
      </c>
      <c r="N28" s="56" t="e">
        <f>L28/L26</f>
        <v>#DIV/0!</v>
      </c>
      <c r="O28" s="99" t="e">
        <f t="shared" si="19"/>
        <v>#DIV/0!</v>
      </c>
      <c r="P28" s="102" t="e">
        <f t="shared" si="20"/>
        <v>#DIV/0!</v>
      </c>
      <c r="Q28" s="57"/>
      <c r="R28" s="78" t="e">
        <f t="shared" si="21"/>
        <v>#DIV/0!</v>
      </c>
      <c r="S28" s="79" t="e">
        <f t="shared" si="22"/>
        <v>#DIV/0!</v>
      </c>
      <c r="T28" s="63" t="e">
        <f t="shared" si="23"/>
        <v>#DIV/0!</v>
      </c>
    </row>
    <row r="29" spans="1:20" ht="24" customHeight="1" x14ac:dyDescent="0.25">
      <c r="A29" s="58"/>
      <c r="B29" s="91" t="s">
        <v>46</v>
      </c>
      <c r="C29" s="1"/>
      <c r="D29" s="25"/>
      <c r="E29" s="26"/>
      <c r="F29" s="59"/>
      <c r="G29" s="59" t="e">
        <f>E29/E28</f>
        <v>#DIV/0!</v>
      </c>
      <c r="H29" s="103" t="e">
        <f t="shared" si="17"/>
        <v>#DIV/0!</v>
      </c>
      <c r="I29" s="104" t="e">
        <f t="shared" si="18"/>
        <v>#DIV/0!</v>
      </c>
      <c r="J29" s="5"/>
      <c r="K29" s="25"/>
      <c r="L29" s="26"/>
      <c r="M29" s="59"/>
      <c r="N29" s="59" t="e">
        <f>L29/L28</f>
        <v>#DIV/0!</v>
      </c>
      <c r="O29" s="103" t="e">
        <f t="shared" si="19"/>
        <v>#DIV/0!</v>
      </c>
      <c r="P29" s="104" t="e">
        <f t="shared" si="20"/>
        <v>#DIV/0!</v>
      </c>
      <c r="Q29" s="57"/>
      <c r="R29" s="105" t="e">
        <f t="shared" si="21"/>
        <v>#DIV/0!</v>
      </c>
      <c r="S29" s="106" t="e">
        <f t="shared" si="22"/>
        <v>#DIV/0!</v>
      </c>
      <c r="T29" s="107" t="e">
        <f t="shared" si="23"/>
        <v>#DIV/0!</v>
      </c>
    </row>
    <row r="30" spans="1:20" ht="24" customHeight="1" thickBot="1" x14ac:dyDescent="0.3">
      <c r="A30" s="58"/>
      <c r="B30" s="91" t="s">
        <v>49</v>
      </c>
      <c r="C30" s="1"/>
      <c r="D30" s="25"/>
      <c r="E30" s="26"/>
      <c r="F30" s="59" t="e">
        <f>D30/D28</f>
        <v>#DIV/0!</v>
      </c>
      <c r="G30" s="59" t="e">
        <f>E30/E28</f>
        <v>#DIV/0!</v>
      </c>
      <c r="H30" s="103" t="e">
        <f t="shared" si="17"/>
        <v>#DIV/0!</v>
      </c>
      <c r="I30" s="104" t="e">
        <f t="shared" si="18"/>
        <v>#DIV/0!</v>
      </c>
      <c r="J30" s="5"/>
      <c r="K30" s="25"/>
      <c r="L30" s="26"/>
      <c r="M30" s="59" t="e">
        <f>K30/K28</f>
        <v>#DIV/0!</v>
      </c>
      <c r="N30" s="59" t="e">
        <f>L30/L28</f>
        <v>#DIV/0!</v>
      </c>
      <c r="O30" s="103" t="e">
        <f t="shared" si="19"/>
        <v>#DIV/0!</v>
      </c>
      <c r="P30" s="104" t="e">
        <f t="shared" si="20"/>
        <v>#DIV/0!</v>
      </c>
      <c r="Q30" s="57"/>
      <c r="R30" s="80" t="e">
        <f t="shared" si="21"/>
        <v>#DIV/0!</v>
      </c>
      <c r="S30" s="77" t="e">
        <f t="shared" si="22"/>
        <v>#DIV/0!</v>
      </c>
      <c r="T30" s="81" t="e">
        <f t="shared" si="23"/>
        <v>#DIV/0!</v>
      </c>
    </row>
    <row r="31" spans="1:20" ht="24" customHeight="1" thickBot="1" x14ac:dyDescent="0.3">
      <c r="A31" s="89" t="s">
        <v>30</v>
      </c>
      <c r="B31" s="86"/>
      <c r="C31" s="19"/>
      <c r="D31" s="23"/>
      <c r="E31" s="24"/>
      <c r="F31" s="20" t="e">
        <f>D31/D36</f>
        <v>#DIV/0!</v>
      </c>
      <c r="G31" s="20" t="e">
        <f>E31/E36</f>
        <v>#DIV/0!</v>
      </c>
      <c r="H31" s="97" t="e">
        <f t="shared" si="17"/>
        <v>#DIV/0!</v>
      </c>
      <c r="I31" s="100" t="e">
        <f t="shared" si="18"/>
        <v>#DIV/0!</v>
      </c>
      <c r="J31" s="5"/>
      <c r="K31" s="23"/>
      <c r="L31" s="24"/>
      <c r="M31" s="20">
        <f>K31/K36</f>
        <v>0</v>
      </c>
      <c r="N31" s="20">
        <f>L31/L36</f>
        <v>0</v>
      </c>
      <c r="O31" s="97" t="e">
        <f t="shared" si="19"/>
        <v>#DIV/0!</v>
      </c>
      <c r="P31" s="100" t="e">
        <f t="shared" si="20"/>
        <v>#DIV/0!</v>
      </c>
      <c r="Q31" s="57"/>
      <c r="R31" s="30" t="e">
        <f t="shared" si="21"/>
        <v>#DIV/0!</v>
      </c>
      <c r="S31" s="77" t="e">
        <f t="shared" si="22"/>
        <v>#DIV/0!</v>
      </c>
      <c r="T31" s="62" t="e">
        <f t="shared" si="23"/>
        <v>#DIV/0!</v>
      </c>
    </row>
    <row r="32" spans="1:20" ht="24" customHeight="1" thickBot="1" x14ac:dyDescent="0.3">
      <c r="A32" s="90" t="s">
        <v>48</v>
      </c>
      <c r="B32" s="5"/>
      <c r="C32" s="1"/>
      <c r="D32" s="25"/>
      <c r="E32" s="26"/>
      <c r="F32" s="59" t="e">
        <f>D32/D31</f>
        <v>#DIV/0!</v>
      </c>
      <c r="G32" s="59" t="e">
        <f>E32/E31</f>
        <v>#DIV/0!</v>
      </c>
      <c r="H32" s="98" t="e">
        <f t="shared" si="17"/>
        <v>#DIV/0!</v>
      </c>
      <c r="I32" s="101" t="e">
        <f t="shared" si="18"/>
        <v>#DIV/0!</v>
      </c>
      <c r="J32" s="5"/>
      <c r="K32" s="25"/>
      <c r="L32" s="26"/>
      <c r="M32" s="59" t="e">
        <f>K32/K31</f>
        <v>#DIV/0!</v>
      </c>
      <c r="N32" s="59" t="e">
        <f>L32/L31</f>
        <v>#DIV/0!</v>
      </c>
      <c r="O32" s="98" t="e">
        <f t="shared" si="19"/>
        <v>#DIV/0!</v>
      </c>
      <c r="P32" s="101" t="e">
        <f t="shared" si="20"/>
        <v>#DIV/0!</v>
      </c>
      <c r="Q32" s="57"/>
      <c r="R32" s="30" t="e">
        <f t="shared" si="21"/>
        <v>#DIV/0!</v>
      </c>
      <c r="S32" s="77" t="e">
        <f t="shared" si="22"/>
        <v>#DIV/0!</v>
      </c>
      <c r="T32" s="62" t="e">
        <f t="shared" si="23"/>
        <v>#DIV/0!</v>
      </c>
    </row>
    <row r="33" spans="1:20" ht="24" customHeight="1" thickBot="1" x14ac:dyDescent="0.3">
      <c r="A33" s="94" t="s">
        <v>47</v>
      </c>
      <c r="B33" s="87"/>
      <c r="C33" s="88"/>
      <c r="D33" s="95"/>
      <c r="E33" s="96">
        <f>E34+E35</f>
        <v>0</v>
      </c>
      <c r="F33" s="56" t="e">
        <f>D33/D31</f>
        <v>#DIV/0!</v>
      </c>
      <c r="G33" s="56" t="e">
        <f>E33/E31</f>
        <v>#DIV/0!</v>
      </c>
      <c r="H33" s="99" t="e">
        <f t="shared" si="17"/>
        <v>#DIV/0!</v>
      </c>
      <c r="I33" s="102" t="e">
        <f t="shared" si="18"/>
        <v>#DIV/0!</v>
      </c>
      <c r="J33" s="5"/>
      <c r="K33" s="95"/>
      <c r="L33" s="96">
        <f>L34+L35</f>
        <v>0</v>
      </c>
      <c r="M33" s="56" t="e">
        <f>K33/K31</f>
        <v>#DIV/0!</v>
      </c>
      <c r="N33" s="56" t="e">
        <f>L33/L31</f>
        <v>#DIV/0!</v>
      </c>
      <c r="O33" s="99" t="e">
        <f t="shared" si="19"/>
        <v>#DIV/0!</v>
      </c>
      <c r="P33" s="102" t="e">
        <f t="shared" si="20"/>
        <v>#DIV/0!</v>
      </c>
      <c r="Q33" s="57"/>
      <c r="R33" s="30" t="e">
        <f t="shared" si="21"/>
        <v>#DIV/0!</v>
      </c>
      <c r="S33" s="77" t="e">
        <f t="shared" si="22"/>
        <v>#DIV/0!</v>
      </c>
      <c r="T33" s="62" t="e">
        <f t="shared" si="23"/>
        <v>#DIV/0!</v>
      </c>
    </row>
    <row r="34" spans="1:20" ht="24" customHeight="1" x14ac:dyDescent="0.25">
      <c r="A34" s="58"/>
      <c r="B34" s="91" t="s">
        <v>46</v>
      </c>
      <c r="C34" s="1"/>
      <c r="D34" s="25"/>
      <c r="E34" s="26"/>
      <c r="F34" s="4"/>
      <c r="G34" s="4" t="e">
        <f>E34/E33</f>
        <v>#DIV/0!</v>
      </c>
      <c r="H34" s="103" t="e">
        <f t="shared" si="17"/>
        <v>#DIV/0!</v>
      </c>
      <c r="I34" s="104" t="e">
        <f t="shared" si="18"/>
        <v>#DIV/0!</v>
      </c>
      <c r="J34" s="1"/>
      <c r="K34" s="25"/>
      <c r="L34" s="26"/>
      <c r="M34" s="4"/>
      <c r="N34" s="4" t="e">
        <f>L34/L33</f>
        <v>#DIV/0!</v>
      </c>
      <c r="O34" s="103" t="e">
        <f t="shared" si="19"/>
        <v>#DIV/0!</v>
      </c>
      <c r="P34" s="104" t="e">
        <f t="shared" si="20"/>
        <v>#DIV/0!</v>
      </c>
      <c r="Q34" s="8"/>
      <c r="R34" s="114" t="e">
        <f t="shared" si="21"/>
        <v>#DIV/0!</v>
      </c>
      <c r="S34" s="115" t="e">
        <f t="shared" si="22"/>
        <v>#DIV/0!</v>
      </c>
      <c r="T34" s="116" t="e">
        <f t="shared" si="23"/>
        <v>#DIV/0!</v>
      </c>
    </row>
    <row r="35" spans="1:20" ht="24" customHeight="1" thickBot="1" x14ac:dyDescent="0.3">
      <c r="A35" s="58"/>
      <c r="B35" s="91" t="s">
        <v>49</v>
      </c>
      <c r="C35" s="1"/>
      <c r="D35" s="25"/>
      <c r="E35" s="26"/>
      <c r="F35" s="4" t="e">
        <f>D35/D33</f>
        <v>#DIV/0!</v>
      </c>
      <c r="G35" s="4" t="e">
        <f>E35/E33</f>
        <v>#DIV/0!</v>
      </c>
      <c r="H35" s="103" t="e">
        <f t="shared" si="17"/>
        <v>#DIV/0!</v>
      </c>
      <c r="I35" s="104" t="e">
        <f t="shared" si="18"/>
        <v>#DIV/0!</v>
      </c>
      <c r="J35" s="1"/>
      <c r="K35" s="25"/>
      <c r="L35" s="26"/>
      <c r="M35" s="4" t="e">
        <f>K35/K33</f>
        <v>#DIV/0!</v>
      </c>
      <c r="N35" s="4" t="e">
        <f>L35/L33</f>
        <v>#DIV/0!</v>
      </c>
      <c r="O35" s="103" t="e">
        <f t="shared" si="19"/>
        <v>#DIV/0!</v>
      </c>
      <c r="P35" s="104" t="e">
        <f t="shared" si="20"/>
        <v>#DIV/0!</v>
      </c>
      <c r="Q35" s="8"/>
      <c r="R35" s="80" t="e">
        <f t="shared" si="21"/>
        <v>#DIV/0!</v>
      </c>
      <c r="S35" s="77" t="e">
        <f t="shared" si="22"/>
        <v>#DIV/0!</v>
      </c>
      <c r="T35" s="81" t="e">
        <f t="shared" si="23"/>
        <v>#DIV/0!</v>
      </c>
    </row>
    <row r="36" spans="1:20" ht="24" customHeight="1" thickBot="1" x14ac:dyDescent="0.3">
      <c r="A36" s="89" t="s">
        <v>12</v>
      </c>
      <c r="B36" s="86"/>
      <c r="C36" s="19"/>
      <c r="D36" s="23">
        <f>D26+D31</f>
        <v>0</v>
      </c>
      <c r="E36" s="24">
        <f>E26+E31</f>
        <v>0</v>
      </c>
      <c r="F36" s="20" t="e">
        <f>F26+F31</f>
        <v>#DIV/0!</v>
      </c>
      <c r="G36" s="20" t="e">
        <f>G26+G31</f>
        <v>#DIV/0!</v>
      </c>
      <c r="H36" s="97" t="e">
        <f t="shared" si="17"/>
        <v>#DIV/0!</v>
      </c>
      <c r="I36" s="100" t="e">
        <f t="shared" si="18"/>
        <v>#DIV/0!</v>
      </c>
      <c r="J36" s="12"/>
      <c r="K36" s="23">
        <v>82914.689000000057</v>
      </c>
      <c r="L36" s="24">
        <v>95555.57299999996</v>
      </c>
      <c r="M36" s="20">
        <f>M26+M31</f>
        <v>0</v>
      </c>
      <c r="N36" s="20">
        <f>N26+N31</f>
        <v>0</v>
      </c>
      <c r="O36" s="97">
        <f t="shared" si="19"/>
        <v>0.15245650864106713</v>
      </c>
      <c r="P36" s="100" t="e">
        <f t="shared" si="20"/>
        <v>#DIV/0!</v>
      </c>
      <c r="Q36" s="8"/>
      <c r="R36" s="30" t="e">
        <f t="shared" si="21"/>
        <v>#DIV/0!</v>
      </c>
      <c r="S36" s="77" t="e">
        <f t="shared" si="22"/>
        <v>#DIV/0!</v>
      </c>
      <c r="T36" s="62" t="e">
        <f t="shared" si="23"/>
        <v>#DIV/0!</v>
      </c>
    </row>
    <row r="37" spans="1:20" ht="24" customHeight="1" x14ac:dyDescent="0.25">
      <c r="A37" s="90" t="s">
        <v>48</v>
      </c>
      <c r="B37" s="5"/>
      <c r="C37" s="1"/>
      <c r="D37" s="25">
        <f t="shared" ref="D37:E37" si="24">D27+D32</f>
        <v>0</v>
      </c>
      <c r="E37" s="26">
        <f t="shared" si="24"/>
        <v>0</v>
      </c>
      <c r="F37" s="59" t="e">
        <f>D37/D36</f>
        <v>#DIV/0!</v>
      </c>
      <c r="G37" s="59" t="e">
        <f>E37/E36</f>
        <v>#DIV/0!</v>
      </c>
      <c r="H37" s="98" t="e">
        <f t="shared" si="17"/>
        <v>#DIV/0!</v>
      </c>
      <c r="I37" s="101" t="e">
        <f t="shared" si="18"/>
        <v>#DIV/0!</v>
      </c>
      <c r="J37" s="5"/>
      <c r="K37" s="25">
        <f t="shared" ref="K37:L37" si="25">K27+K32</f>
        <v>0</v>
      </c>
      <c r="L37" s="26">
        <f t="shared" si="25"/>
        <v>0</v>
      </c>
      <c r="M37" s="59">
        <f>K37/K36</f>
        <v>0</v>
      </c>
      <c r="N37" s="59">
        <f>L37/L36</f>
        <v>0</v>
      </c>
      <c r="O37" s="98" t="e">
        <f t="shared" si="19"/>
        <v>#DIV/0!</v>
      </c>
      <c r="P37" s="101" t="e">
        <f t="shared" si="20"/>
        <v>#DIV/0!</v>
      </c>
      <c r="Q37" s="57"/>
      <c r="R37" s="117" t="e">
        <f t="shared" si="21"/>
        <v>#DIV/0!</v>
      </c>
      <c r="S37" s="118" t="e">
        <f t="shared" si="22"/>
        <v>#DIV/0!</v>
      </c>
      <c r="T37" s="119" t="e">
        <f t="shared" si="23"/>
        <v>#DIV/0!</v>
      </c>
    </row>
    <row r="38" spans="1:20" ht="24" customHeight="1" x14ac:dyDescent="0.25">
      <c r="A38" s="94" t="s">
        <v>47</v>
      </c>
      <c r="B38" s="87"/>
      <c r="C38" s="88"/>
      <c r="D38" s="95">
        <f t="shared" ref="D38:E38" si="26">D28+D33</f>
        <v>0</v>
      </c>
      <c r="E38" s="96">
        <f t="shared" si="26"/>
        <v>0</v>
      </c>
      <c r="F38" s="56" t="e">
        <f>D38/D36</f>
        <v>#DIV/0!</v>
      </c>
      <c r="G38" s="56" t="e">
        <f>E38/E36</f>
        <v>#DIV/0!</v>
      </c>
      <c r="H38" s="99" t="e">
        <f t="shared" si="17"/>
        <v>#DIV/0!</v>
      </c>
      <c r="I38" s="102" t="e">
        <f t="shared" si="18"/>
        <v>#DIV/0!</v>
      </c>
      <c r="J38" s="5"/>
      <c r="K38" s="95">
        <f t="shared" ref="K38:L38" si="27">K28+K33</f>
        <v>0</v>
      </c>
      <c r="L38" s="96">
        <f t="shared" si="27"/>
        <v>0</v>
      </c>
      <c r="M38" s="56">
        <f>K38/K36</f>
        <v>0</v>
      </c>
      <c r="N38" s="56">
        <f>L38/L36</f>
        <v>0</v>
      </c>
      <c r="O38" s="99" t="e">
        <f t="shared" si="19"/>
        <v>#DIV/0!</v>
      </c>
      <c r="P38" s="102" t="e">
        <f t="shared" si="20"/>
        <v>#DIV/0!</v>
      </c>
      <c r="Q38" s="57"/>
      <c r="R38" s="54" t="e">
        <f t="shared" si="21"/>
        <v>#DIV/0!</v>
      </c>
      <c r="S38" s="55" t="e">
        <f t="shared" si="22"/>
        <v>#DIV/0!</v>
      </c>
      <c r="T38" s="63" t="e">
        <f t="shared" si="23"/>
        <v>#DIV/0!</v>
      </c>
    </row>
    <row r="39" spans="1:20" ht="24" customHeight="1" x14ac:dyDescent="0.25">
      <c r="A39" s="58"/>
      <c r="B39" s="91" t="s">
        <v>46</v>
      </c>
      <c r="C39" s="1"/>
      <c r="D39" s="25">
        <f t="shared" ref="D39:E39" si="28">D29+D34</f>
        <v>0</v>
      </c>
      <c r="E39" s="26">
        <f t="shared" si="28"/>
        <v>0</v>
      </c>
      <c r="F39" s="4" t="e">
        <f>D39/D38</f>
        <v>#DIV/0!</v>
      </c>
      <c r="G39" s="4" t="e">
        <f>E39/E38</f>
        <v>#DIV/0!</v>
      </c>
      <c r="H39" s="103" t="e">
        <f t="shared" si="17"/>
        <v>#DIV/0!</v>
      </c>
      <c r="I39" s="104" t="e">
        <f t="shared" si="18"/>
        <v>#DIV/0!</v>
      </c>
      <c r="J39" s="1"/>
      <c r="K39" s="25">
        <f t="shared" ref="K39:L39" si="29">K29+K34</f>
        <v>0</v>
      </c>
      <c r="L39" s="26">
        <f t="shared" si="29"/>
        <v>0</v>
      </c>
      <c r="M39" s="4" t="e">
        <f>K39/K38</f>
        <v>#DIV/0!</v>
      </c>
      <c r="N39" s="4" t="e">
        <f>L39/L38</f>
        <v>#DIV/0!</v>
      </c>
      <c r="O39" s="103" t="e">
        <f t="shared" si="19"/>
        <v>#DIV/0!</v>
      </c>
      <c r="P39" s="104" t="e">
        <f t="shared" si="20"/>
        <v>#DIV/0!</v>
      </c>
      <c r="Q39" s="8"/>
      <c r="R39" s="105" t="e">
        <f t="shared" si="21"/>
        <v>#DIV/0!</v>
      </c>
      <c r="S39" s="106" t="e">
        <f t="shared" si="22"/>
        <v>#DIV/0!</v>
      </c>
      <c r="T39" s="107" t="e">
        <f t="shared" si="23"/>
        <v>#DIV/0!</v>
      </c>
    </row>
    <row r="40" spans="1:20" ht="24" customHeight="1" thickBot="1" x14ac:dyDescent="0.3">
      <c r="A40" s="92"/>
      <c r="B40" s="93" t="s">
        <v>49</v>
      </c>
      <c r="C40" s="16"/>
      <c r="D40" s="27">
        <f t="shared" ref="D40:E40" si="30">D30+D35</f>
        <v>0</v>
      </c>
      <c r="E40" s="28">
        <f t="shared" si="30"/>
        <v>0</v>
      </c>
      <c r="F40" s="17" t="e">
        <f>D40/D38</f>
        <v>#DIV/0!</v>
      </c>
      <c r="G40" s="17" t="e">
        <f>E40/E38</f>
        <v>#DIV/0!</v>
      </c>
      <c r="H40" s="112" t="e">
        <f t="shared" si="17"/>
        <v>#DIV/0!</v>
      </c>
      <c r="I40" s="113" t="e">
        <f t="shared" si="18"/>
        <v>#DIV/0!</v>
      </c>
      <c r="J40" s="1"/>
      <c r="K40" s="27">
        <f t="shared" ref="K40:L40" si="31">K30+K35</f>
        <v>0</v>
      </c>
      <c r="L40" s="28">
        <f t="shared" si="31"/>
        <v>0</v>
      </c>
      <c r="M40" s="17" t="e">
        <f>K40/K38</f>
        <v>#DIV/0!</v>
      </c>
      <c r="N40" s="17" t="e">
        <f>L40/L38</f>
        <v>#DIV/0!</v>
      </c>
      <c r="O40" s="112" t="e">
        <f t="shared" si="19"/>
        <v>#DIV/0!</v>
      </c>
      <c r="P40" s="113" t="e">
        <f t="shared" si="20"/>
        <v>#DIV/0!</v>
      </c>
      <c r="Q40" s="8"/>
      <c r="R40" s="80" t="e">
        <f t="shared" si="21"/>
        <v>#DIV/0!</v>
      </c>
      <c r="S40" s="77" t="e">
        <f t="shared" si="22"/>
        <v>#DIV/0!</v>
      </c>
      <c r="T40" s="81" t="e">
        <f t="shared" si="23"/>
        <v>#DIV/0!</v>
      </c>
    </row>
    <row r="41" spans="1:20" ht="24.75" customHeight="1" thickBot="1" x14ac:dyDescent="0.3"/>
    <row r="42" spans="1:20" ht="15" customHeight="1" x14ac:dyDescent="0.25">
      <c r="A42" s="440" t="s">
        <v>2</v>
      </c>
      <c r="B42" s="459"/>
      <c r="C42" s="459"/>
      <c r="D42" s="470" t="s">
        <v>1</v>
      </c>
      <c r="E42" s="479"/>
      <c r="F42" s="458" t="s">
        <v>13</v>
      </c>
      <c r="G42" s="458"/>
      <c r="H42" s="478" t="s">
        <v>36</v>
      </c>
      <c r="I42" s="479"/>
      <c r="J42" s="1"/>
      <c r="K42" s="470" t="s">
        <v>19</v>
      </c>
      <c r="L42" s="479"/>
      <c r="M42" s="458" t="s">
        <v>13</v>
      </c>
      <c r="N42" s="458"/>
      <c r="O42" s="478" t="s">
        <v>36</v>
      </c>
      <c r="P42" s="479"/>
      <c r="Q42" s="8"/>
      <c r="R42" s="470" t="s">
        <v>22</v>
      </c>
      <c r="S42" s="458"/>
      <c r="T42" s="111" t="s">
        <v>0</v>
      </c>
    </row>
    <row r="43" spans="1:20" ht="15" customHeight="1" x14ac:dyDescent="0.25">
      <c r="A43" s="460"/>
      <c r="B43" s="461"/>
      <c r="C43" s="461"/>
      <c r="D43" s="480" t="s">
        <v>44</v>
      </c>
      <c r="E43" s="481"/>
      <c r="F43" s="482" t="str">
        <f>D43</f>
        <v>jan - mar</v>
      </c>
      <c r="G43" s="482"/>
      <c r="H43" s="480" t="str">
        <f>F43</f>
        <v>jan - mar</v>
      </c>
      <c r="I43" s="481"/>
      <c r="J43" s="1"/>
      <c r="K43" s="480" t="str">
        <f>D43</f>
        <v>jan - mar</v>
      </c>
      <c r="L43" s="481"/>
      <c r="M43" s="482" t="str">
        <f>D43</f>
        <v>jan - mar</v>
      </c>
      <c r="N43" s="482"/>
      <c r="O43" s="480" t="str">
        <f>D43</f>
        <v>jan - mar</v>
      </c>
      <c r="P43" s="481"/>
      <c r="Q43" s="8"/>
      <c r="R43" s="480" t="str">
        <f>D43</f>
        <v>jan - mar</v>
      </c>
      <c r="S43" s="482"/>
      <c r="T43" s="109" t="s">
        <v>37</v>
      </c>
    </row>
    <row r="44" spans="1:20" ht="15.75" customHeight="1" thickBot="1" x14ac:dyDescent="0.3">
      <c r="A44" s="460"/>
      <c r="B44" s="461"/>
      <c r="C44" s="461"/>
      <c r="D44" s="108">
        <v>2016</v>
      </c>
      <c r="E44" s="109">
        <v>2017</v>
      </c>
      <c r="F44" s="110">
        <f>D44</f>
        <v>2016</v>
      </c>
      <c r="G44" s="110">
        <f>E44</f>
        <v>2017</v>
      </c>
      <c r="H44" s="108" t="s">
        <v>1</v>
      </c>
      <c r="I44" s="109" t="s">
        <v>14</v>
      </c>
      <c r="J44" s="1"/>
      <c r="K44" s="108">
        <f>D44</f>
        <v>2016</v>
      </c>
      <c r="L44" s="109">
        <f>E44</f>
        <v>2017</v>
      </c>
      <c r="M44" s="110">
        <f>F44</f>
        <v>2016</v>
      </c>
      <c r="N44" s="109">
        <f>G44</f>
        <v>2017</v>
      </c>
      <c r="O44" s="110">
        <v>1000</v>
      </c>
      <c r="P44" s="109" t="s">
        <v>14</v>
      </c>
      <c r="Q44" s="8"/>
      <c r="R44" s="108">
        <f>D44</f>
        <v>2016</v>
      </c>
      <c r="S44" s="110">
        <f>E44</f>
        <v>2017</v>
      </c>
      <c r="T44" s="109" t="s">
        <v>23</v>
      </c>
    </row>
    <row r="45" spans="1:20" ht="24" customHeight="1" thickBot="1" x14ac:dyDescent="0.3">
      <c r="A45" s="89" t="s">
        <v>29</v>
      </c>
      <c r="B45" s="86"/>
      <c r="C45" s="19"/>
      <c r="D45" s="23"/>
      <c r="E45" s="24"/>
      <c r="F45" s="20" t="e">
        <f>D45/D55</f>
        <v>#DIV/0!</v>
      </c>
      <c r="G45" s="20" t="e">
        <f>E45/E55</f>
        <v>#DIV/0!</v>
      </c>
      <c r="H45" s="97" t="e">
        <f t="shared" ref="H45:H59" si="32">(E45-D45)/D45</f>
        <v>#DIV/0!</v>
      </c>
      <c r="I45" s="100" t="e">
        <f t="shared" ref="I45:I59" si="33">(G45-F45)/F45</f>
        <v>#DIV/0!</v>
      </c>
      <c r="J45" s="12"/>
      <c r="K45" s="23"/>
      <c r="L45" s="24"/>
      <c r="M45" s="20">
        <f>K45/K55</f>
        <v>0</v>
      </c>
      <c r="N45" s="20">
        <f>L45/L55</f>
        <v>0</v>
      </c>
      <c r="O45" s="97" t="e">
        <f t="shared" ref="O45:O59" si="34">(L45-K45)/K45</f>
        <v>#DIV/0!</v>
      </c>
      <c r="P45" s="100" t="e">
        <f t="shared" ref="P45:P59" si="35">(N45-M45)/M45</f>
        <v>#DIV/0!</v>
      </c>
      <c r="Q45" s="52"/>
      <c r="R45" s="30" t="e">
        <f>(K45/D45)*10</f>
        <v>#DIV/0!</v>
      </c>
      <c r="S45" s="77" t="e">
        <f>(L45/E45)*10</f>
        <v>#DIV/0!</v>
      </c>
      <c r="T45" s="62" t="e">
        <f>(S45-R45)/R45</f>
        <v>#DIV/0!</v>
      </c>
    </row>
    <row r="46" spans="1:20" ht="24" customHeight="1" x14ac:dyDescent="0.25">
      <c r="A46" s="90" t="s">
        <v>48</v>
      </c>
      <c r="B46" s="5"/>
      <c r="C46" s="1"/>
      <c r="D46" s="25"/>
      <c r="E46" s="26"/>
      <c r="F46" s="59" t="e">
        <f>D46/D45</f>
        <v>#DIV/0!</v>
      </c>
      <c r="G46" s="59" t="e">
        <f>E46/E45</f>
        <v>#DIV/0!</v>
      </c>
      <c r="H46" s="98" t="e">
        <f t="shared" si="32"/>
        <v>#DIV/0!</v>
      </c>
      <c r="I46" s="101" t="e">
        <f t="shared" si="33"/>
        <v>#DIV/0!</v>
      </c>
      <c r="J46" s="5"/>
      <c r="K46" s="25"/>
      <c r="L46" s="26"/>
      <c r="M46" s="59" t="e">
        <f>K46/K45</f>
        <v>#DIV/0!</v>
      </c>
      <c r="N46" s="59" t="e">
        <f>L46/L45</f>
        <v>#DIV/0!</v>
      </c>
      <c r="O46" s="98" t="e">
        <f t="shared" si="34"/>
        <v>#DIV/0!</v>
      </c>
      <c r="P46" s="101" t="e">
        <f t="shared" si="35"/>
        <v>#DIV/0!</v>
      </c>
      <c r="Q46" s="57"/>
      <c r="R46" s="33" t="e">
        <f t="shared" ref="R46:R59" si="36">(K46/D46)*10</f>
        <v>#DIV/0!</v>
      </c>
      <c r="S46" s="34" t="e">
        <f t="shared" ref="S46:S59" si="37">(L46/E46)*10</f>
        <v>#DIV/0!</v>
      </c>
      <c r="T46" s="61" t="e">
        <f t="shared" ref="T46:T59" si="38">(S46-R46)/R46</f>
        <v>#DIV/0!</v>
      </c>
    </row>
    <row r="47" spans="1:20" ht="24" customHeight="1" x14ac:dyDescent="0.25">
      <c r="A47" s="94" t="s">
        <v>47</v>
      </c>
      <c r="B47" s="87"/>
      <c r="C47" s="88"/>
      <c r="D47" s="95"/>
      <c r="E47" s="96">
        <f>E48+E49</f>
        <v>0</v>
      </c>
      <c r="F47" s="56" t="e">
        <f>D47/D45</f>
        <v>#DIV/0!</v>
      </c>
      <c r="G47" s="56" t="e">
        <f>E47/E45</f>
        <v>#DIV/0!</v>
      </c>
      <c r="H47" s="99" t="e">
        <f t="shared" si="32"/>
        <v>#DIV/0!</v>
      </c>
      <c r="I47" s="102" t="e">
        <f t="shared" si="33"/>
        <v>#DIV/0!</v>
      </c>
      <c r="J47" s="5"/>
      <c r="K47" s="95"/>
      <c r="L47" s="96">
        <f>L48+L49</f>
        <v>0</v>
      </c>
      <c r="M47" s="56" t="e">
        <f>K47/K45</f>
        <v>#DIV/0!</v>
      </c>
      <c r="N47" s="56" t="e">
        <f>L47/L45</f>
        <v>#DIV/0!</v>
      </c>
      <c r="O47" s="99" t="e">
        <f t="shared" si="34"/>
        <v>#DIV/0!</v>
      </c>
      <c r="P47" s="102" t="e">
        <f t="shared" si="35"/>
        <v>#DIV/0!</v>
      </c>
      <c r="Q47" s="57"/>
      <c r="R47" s="78" t="e">
        <f t="shared" si="36"/>
        <v>#DIV/0!</v>
      </c>
      <c r="S47" s="79" t="e">
        <f t="shared" si="37"/>
        <v>#DIV/0!</v>
      </c>
      <c r="T47" s="63" t="e">
        <f t="shared" si="38"/>
        <v>#DIV/0!</v>
      </c>
    </row>
    <row r="48" spans="1:20" ht="24" customHeight="1" x14ac:dyDescent="0.25">
      <c r="A48" s="58"/>
      <c r="B48" s="91" t="s">
        <v>46</v>
      </c>
      <c r="C48" s="1"/>
      <c r="D48" s="25"/>
      <c r="E48" s="26"/>
      <c r="F48" s="59"/>
      <c r="G48" s="59" t="e">
        <f>E48/E47</f>
        <v>#DIV/0!</v>
      </c>
      <c r="H48" s="103" t="e">
        <f t="shared" si="32"/>
        <v>#DIV/0!</v>
      </c>
      <c r="I48" s="104" t="e">
        <f t="shared" si="33"/>
        <v>#DIV/0!</v>
      </c>
      <c r="J48" s="5"/>
      <c r="K48" s="25"/>
      <c r="L48" s="26"/>
      <c r="M48" s="59"/>
      <c r="N48" s="59" t="e">
        <f>L48/L47</f>
        <v>#DIV/0!</v>
      </c>
      <c r="O48" s="103" t="e">
        <f t="shared" si="34"/>
        <v>#DIV/0!</v>
      </c>
      <c r="P48" s="104" t="e">
        <f t="shared" si="35"/>
        <v>#DIV/0!</v>
      </c>
      <c r="Q48" s="57"/>
      <c r="R48" s="105" t="e">
        <f t="shared" si="36"/>
        <v>#DIV/0!</v>
      </c>
      <c r="S48" s="106" t="e">
        <f t="shared" si="37"/>
        <v>#DIV/0!</v>
      </c>
      <c r="T48" s="107" t="e">
        <f t="shared" si="38"/>
        <v>#DIV/0!</v>
      </c>
    </row>
    <row r="49" spans="1:20" ht="24" customHeight="1" thickBot="1" x14ac:dyDescent="0.3">
      <c r="A49" s="58"/>
      <c r="B49" s="91" t="s">
        <v>49</v>
      </c>
      <c r="C49" s="1"/>
      <c r="D49" s="25"/>
      <c r="E49" s="26"/>
      <c r="F49" s="59" t="e">
        <f>D49/D47</f>
        <v>#DIV/0!</v>
      </c>
      <c r="G49" s="59" t="e">
        <f>E49/E47</f>
        <v>#DIV/0!</v>
      </c>
      <c r="H49" s="103" t="e">
        <f t="shared" si="32"/>
        <v>#DIV/0!</v>
      </c>
      <c r="I49" s="104" t="e">
        <f t="shared" si="33"/>
        <v>#DIV/0!</v>
      </c>
      <c r="J49" s="5"/>
      <c r="K49" s="25"/>
      <c r="L49" s="26"/>
      <c r="M49" s="59" t="e">
        <f>K49/K47</f>
        <v>#DIV/0!</v>
      </c>
      <c r="N49" s="59" t="e">
        <f>L49/L47</f>
        <v>#DIV/0!</v>
      </c>
      <c r="O49" s="103" t="e">
        <f t="shared" si="34"/>
        <v>#DIV/0!</v>
      </c>
      <c r="P49" s="104" t="e">
        <f t="shared" si="35"/>
        <v>#DIV/0!</v>
      </c>
      <c r="Q49" s="57"/>
      <c r="R49" s="80" t="e">
        <f t="shared" si="36"/>
        <v>#DIV/0!</v>
      </c>
      <c r="S49" s="77" t="e">
        <f t="shared" si="37"/>
        <v>#DIV/0!</v>
      </c>
      <c r="T49" s="81" t="e">
        <f t="shared" si="38"/>
        <v>#DIV/0!</v>
      </c>
    </row>
    <row r="50" spans="1:20" ht="24" customHeight="1" thickBot="1" x14ac:dyDescent="0.3">
      <c r="A50" s="89" t="s">
        <v>30</v>
      </c>
      <c r="B50" s="86"/>
      <c r="C50" s="19"/>
      <c r="D50" s="23"/>
      <c r="E50" s="24"/>
      <c r="F50" s="20" t="e">
        <f>D50/D55</f>
        <v>#DIV/0!</v>
      </c>
      <c r="G50" s="20" t="e">
        <f>E50/E55</f>
        <v>#DIV/0!</v>
      </c>
      <c r="H50" s="97" t="e">
        <f t="shared" si="32"/>
        <v>#DIV/0!</v>
      </c>
      <c r="I50" s="100" t="e">
        <f t="shared" si="33"/>
        <v>#DIV/0!</v>
      </c>
      <c r="J50" s="5"/>
      <c r="K50" s="23"/>
      <c r="L50" s="24"/>
      <c r="M50" s="20">
        <f>K50/K55</f>
        <v>0</v>
      </c>
      <c r="N50" s="20">
        <f>L50/L55</f>
        <v>0</v>
      </c>
      <c r="O50" s="97" t="e">
        <f t="shared" si="34"/>
        <v>#DIV/0!</v>
      </c>
      <c r="P50" s="100" t="e">
        <f t="shared" si="35"/>
        <v>#DIV/0!</v>
      </c>
      <c r="Q50" s="57"/>
      <c r="R50" s="30" t="e">
        <f t="shared" si="36"/>
        <v>#DIV/0!</v>
      </c>
      <c r="S50" s="77" t="e">
        <f t="shared" si="37"/>
        <v>#DIV/0!</v>
      </c>
      <c r="T50" s="62" t="e">
        <f t="shared" si="38"/>
        <v>#DIV/0!</v>
      </c>
    </row>
    <row r="51" spans="1:20" ht="24" customHeight="1" thickBot="1" x14ac:dyDescent="0.3">
      <c r="A51" s="90" t="s">
        <v>48</v>
      </c>
      <c r="B51" s="5"/>
      <c r="C51" s="1"/>
      <c r="D51" s="25"/>
      <c r="E51" s="26"/>
      <c r="F51" s="59" t="e">
        <f>D51/D50</f>
        <v>#DIV/0!</v>
      </c>
      <c r="G51" s="59" t="e">
        <f>E51/E50</f>
        <v>#DIV/0!</v>
      </c>
      <c r="H51" s="98" t="e">
        <f t="shared" si="32"/>
        <v>#DIV/0!</v>
      </c>
      <c r="I51" s="101" t="e">
        <f t="shared" si="33"/>
        <v>#DIV/0!</v>
      </c>
      <c r="J51" s="5"/>
      <c r="K51" s="25"/>
      <c r="L51" s="26"/>
      <c r="M51" s="59" t="e">
        <f>K51/K50</f>
        <v>#DIV/0!</v>
      </c>
      <c r="N51" s="59" t="e">
        <f>L51/L50</f>
        <v>#DIV/0!</v>
      </c>
      <c r="O51" s="98" t="e">
        <f t="shared" si="34"/>
        <v>#DIV/0!</v>
      </c>
      <c r="P51" s="101" t="e">
        <f t="shared" si="35"/>
        <v>#DIV/0!</v>
      </c>
      <c r="Q51" s="57"/>
      <c r="R51" s="30" t="e">
        <f t="shared" si="36"/>
        <v>#DIV/0!</v>
      </c>
      <c r="S51" s="77" t="e">
        <f t="shared" si="37"/>
        <v>#DIV/0!</v>
      </c>
      <c r="T51" s="62" t="e">
        <f t="shared" si="38"/>
        <v>#DIV/0!</v>
      </c>
    </row>
    <row r="52" spans="1:20" ht="24" customHeight="1" thickBot="1" x14ac:dyDescent="0.3">
      <c r="A52" s="94" t="s">
        <v>47</v>
      </c>
      <c r="B52" s="87"/>
      <c r="C52" s="88"/>
      <c r="D52" s="95"/>
      <c r="E52" s="96">
        <f>E53+E54</f>
        <v>0</v>
      </c>
      <c r="F52" s="56" t="e">
        <f>D52/D50</f>
        <v>#DIV/0!</v>
      </c>
      <c r="G52" s="56" t="e">
        <f>E52/E50</f>
        <v>#DIV/0!</v>
      </c>
      <c r="H52" s="99" t="e">
        <f t="shared" si="32"/>
        <v>#DIV/0!</v>
      </c>
      <c r="I52" s="102" t="e">
        <f t="shared" si="33"/>
        <v>#DIV/0!</v>
      </c>
      <c r="J52" s="5"/>
      <c r="K52" s="95"/>
      <c r="L52" s="96">
        <f>L53+L54</f>
        <v>0</v>
      </c>
      <c r="M52" s="56" t="e">
        <f>K52/K50</f>
        <v>#DIV/0!</v>
      </c>
      <c r="N52" s="56" t="e">
        <f>L52/L50</f>
        <v>#DIV/0!</v>
      </c>
      <c r="O52" s="99" t="e">
        <f t="shared" si="34"/>
        <v>#DIV/0!</v>
      </c>
      <c r="P52" s="102" t="e">
        <f t="shared" si="35"/>
        <v>#DIV/0!</v>
      </c>
      <c r="Q52" s="57"/>
      <c r="R52" s="30" t="e">
        <f t="shared" si="36"/>
        <v>#DIV/0!</v>
      </c>
      <c r="S52" s="77" t="e">
        <f t="shared" si="37"/>
        <v>#DIV/0!</v>
      </c>
      <c r="T52" s="62" t="e">
        <f t="shared" si="38"/>
        <v>#DIV/0!</v>
      </c>
    </row>
    <row r="53" spans="1:20" ht="24" customHeight="1" x14ac:dyDescent="0.25">
      <c r="A53" s="58"/>
      <c r="B53" s="91" t="s">
        <v>46</v>
      </c>
      <c r="C53" s="1"/>
      <c r="D53" s="25"/>
      <c r="E53" s="26"/>
      <c r="F53" s="4"/>
      <c r="G53" s="4" t="e">
        <f>E53/E52</f>
        <v>#DIV/0!</v>
      </c>
      <c r="H53" s="103" t="e">
        <f t="shared" si="32"/>
        <v>#DIV/0!</v>
      </c>
      <c r="I53" s="104" t="e">
        <f t="shared" si="33"/>
        <v>#DIV/0!</v>
      </c>
      <c r="J53" s="1"/>
      <c r="K53" s="25"/>
      <c r="L53" s="26"/>
      <c r="M53" s="4"/>
      <c r="N53" s="4" t="e">
        <f>L53/L52</f>
        <v>#DIV/0!</v>
      </c>
      <c r="O53" s="103" t="e">
        <f t="shared" si="34"/>
        <v>#DIV/0!</v>
      </c>
      <c r="P53" s="104" t="e">
        <f t="shared" si="35"/>
        <v>#DIV/0!</v>
      </c>
      <c r="Q53" s="8"/>
      <c r="R53" s="114" t="e">
        <f t="shared" si="36"/>
        <v>#DIV/0!</v>
      </c>
      <c r="S53" s="115" t="e">
        <f t="shared" si="37"/>
        <v>#DIV/0!</v>
      </c>
      <c r="T53" s="116" t="e">
        <f t="shared" si="38"/>
        <v>#DIV/0!</v>
      </c>
    </row>
    <row r="54" spans="1:20" ht="24" customHeight="1" thickBot="1" x14ac:dyDescent="0.3">
      <c r="A54" s="58"/>
      <c r="B54" s="91" t="s">
        <v>49</v>
      </c>
      <c r="C54" s="1"/>
      <c r="D54" s="25"/>
      <c r="E54" s="26"/>
      <c r="F54" s="4" t="e">
        <f>D54/D52</f>
        <v>#DIV/0!</v>
      </c>
      <c r="G54" s="4" t="e">
        <f>E54/E52</f>
        <v>#DIV/0!</v>
      </c>
      <c r="H54" s="103" t="e">
        <f t="shared" si="32"/>
        <v>#DIV/0!</v>
      </c>
      <c r="I54" s="104" t="e">
        <f t="shared" si="33"/>
        <v>#DIV/0!</v>
      </c>
      <c r="J54" s="1"/>
      <c r="K54" s="25"/>
      <c r="L54" s="26"/>
      <c r="M54" s="4" t="e">
        <f>K54/K52</f>
        <v>#DIV/0!</v>
      </c>
      <c r="N54" s="4" t="e">
        <f>L54/L52</f>
        <v>#DIV/0!</v>
      </c>
      <c r="O54" s="103" t="e">
        <f t="shared" si="34"/>
        <v>#DIV/0!</v>
      </c>
      <c r="P54" s="104" t="e">
        <f t="shared" si="35"/>
        <v>#DIV/0!</v>
      </c>
      <c r="Q54" s="8"/>
      <c r="R54" s="80" t="e">
        <f t="shared" si="36"/>
        <v>#DIV/0!</v>
      </c>
      <c r="S54" s="77" t="e">
        <f t="shared" si="37"/>
        <v>#DIV/0!</v>
      </c>
      <c r="T54" s="81" t="e">
        <f t="shared" si="38"/>
        <v>#DIV/0!</v>
      </c>
    </row>
    <row r="55" spans="1:20" ht="24" customHeight="1" thickBot="1" x14ac:dyDescent="0.3">
      <c r="A55" s="89" t="s">
        <v>12</v>
      </c>
      <c r="B55" s="86"/>
      <c r="C55" s="19"/>
      <c r="D55" s="23">
        <f>D45+D50</f>
        <v>0</v>
      </c>
      <c r="E55" s="24">
        <f>E45+E50</f>
        <v>0</v>
      </c>
      <c r="F55" s="20" t="e">
        <f>F45+F50</f>
        <v>#DIV/0!</v>
      </c>
      <c r="G55" s="20" t="e">
        <f>G45+G50</f>
        <v>#DIV/0!</v>
      </c>
      <c r="H55" s="97" t="e">
        <f t="shared" si="32"/>
        <v>#DIV/0!</v>
      </c>
      <c r="I55" s="100" t="e">
        <f t="shared" si="33"/>
        <v>#DIV/0!</v>
      </c>
      <c r="J55" s="12"/>
      <c r="K55" s="23">
        <v>82914.689000000057</v>
      </c>
      <c r="L55" s="24">
        <v>95555.57299999996</v>
      </c>
      <c r="M55" s="20">
        <f>M45+M50</f>
        <v>0</v>
      </c>
      <c r="N55" s="20">
        <f>N45+N50</f>
        <v>0</v>
      </c>
      <c r="O55" s="97">
        <f t="shared" si="34"/>
        <v>0.15245650864106713</v>
      </c>
      <c r="P55" s="100" t="e">
        <f t="shared" si="35"/>
        <v>#DIV/0!</v>
      </c>
      <c r="Q55" s="8"/>
      <c r="R55" s="30" t="e">
        <f t="shared" si="36"/>
        <v>#DIV/0!</v>
      </c>
      <c r="S55" s="77" t="e">
        <f t="shared" si="37"/>
        <v>#DIV/0!</v>
      </c>
      <c r="T55" s="62" t="e">
        <f t="shared" si="38"/>
        <v>#DIV/0!</v>
      </c>
    </row>
    <row r="56" spans="1:20" ht="24" customHeight="1" x14ac:dyDescent="0.25">
      <c r="A56" s="90" t="s">
        <v>48</v>
      </c>
      <c r="B56" s="5"/>
      <c r="C56" s="1"/>
      <c r="D56" s="25">
        <f t="shared" ref="D56:E56" si="39">D46+D51</f>
        <v>0</v>
      </c>
      <c r="E56" s="26">
        <f t="shared" si="39"/>
        <v>0</v>
      </c>
      <c r="F56" s="59" t="e">
        <f>D56/D55</f>
        <v>#DIV/0!</v>
      </c>
      <c r="G56" s="59" t="e">
        <f>E56/E55</f>
        <v>#DIV/0!</v>
      </c>
      <c r="H56" s="98" t="e">
        <f t="shared" si="32"/>
        <v>#DIV/0!</v>
      </c>
      <c r="I56" s="101" t="e">
        <f t="shared" si="33"/>
        <v>#DIV/0!</v>
      </c>
      <c r="J56" s="5"/>
      <c r="K56" s="25">
        <f t="shared" ref="K56:L56" si="40">K46+K51</f>
        <v>0</v>
      </c>
      <c r="L56" s="26">
        <f t="shared" si="40"/>
        <v>0</v>
      </c>
      <c r="M56" s="59">
        <f>K56/K55</f>
        <v>0</v>
      </c>
      <c r="N56" s="59">
        <f>L56/L55</f>
        <v>0</v>
      </c>
      <c r="O56" s="98" t="e">
        <f t="shared" si="34"/>
        <v>#DIV/0!</v>
      </c>
      <c r="P56" s="101" t="e">
        <f t="shared" si="35"/>
        <v>#DIV/0!</v>
      </c>
      <c r="Q56" s="57"/>
      <c r="R56" s="117" t="e">
        <f t="shared" si="36"/>
        <v>#DIV/0!</v>
      </c>
      <c r="S56" s="118" t="e">
        <f t="shared" si="37"/>
        <v>#DIV/0!</v>
      </c>
      <c r="T56" s="119" t="e">
        <f t="shared" si="38"/>
        <v>#DIV/0!</v>
      </c>
    </row>
    <row r="57" spans="1:20" ht="24" customHeight="1" x14ac:dyDescent="0.25">
      <c r="A57" s="94" t="s">
        <v>47</v>
      </c>
      <c r="B57" s="87"/>
      <c r="C57" s="88"/>
      <c r="D57" s="95">
        <f t="shared" ref="D57:E57" si="41">D47+D52</f>
        <v>0</v>
      </c>
      <c r="E57" s="96">
        <f t="shared" si="41"/>
        <v>0</v>
      </c>
      <c r="F57" s="56" t="e">
        <f>D57/D55</f>
        <v>#DIV/0!</v>
      </c>
      <c r="G57" s="56" t="e">
        <f>E57/E55</f>
        <v>#DIV/0!</v>
      </c>
      <c r="H57" s="99" t="e">
        <f t="shared" si="32"/>
        <v>#DIV/0!</v>
      </c>
      <c r="I57" s="102" t="e">
        <f t="shared" si="33"/>
        <v>#DIV/0!</v>
      </c>
      <c r="J57" s="5"/>
      <c r="K57" s="95">
        <f t="shared" ref="K57:L57" si="42">K47+K52</f>
        <v>0</v>
      </c>
      <c r="L57" s="96">
        <f t="shared" si="42"/>
        <v>0</v>
      </c>
      <c r="M57" s="56">
        <f>K57/K55</f>
        <v>0</v>
      </c>
      <c r="N57" s="56">
        <f>L57/L55</f>
        <v>0</v>
      </c>
      <c r="O57" s="99" t="e">
        <f t="shared" si="34"/>
        <v>#DIV/0!</v>
      </c>
      <c r="P57" s="102" t="e">
        <f t="shared" si="35"/>
        <v>#DIV/0!</v>
      </c>
      <c r="Q57" s="57"/>
      <c r="R57" s="54" t="e">
        <f t="shared" si="36"/>
        <v>#DIV/0!</v>
      </c>
      <c r="S57" s="55" t="e">
        <f t="shared" si="37"/>
        <v>#DIV/0!</v>
      </c>
      <c r="T57" s="63" t="e">
        <f t="shared" si="38"/>
        <v>#DIV/0!</v>
      </c>
    </row>
    <row r="58" spans="1:20" ht="24" customHeight="1" x14ac:dyDescent="0.25">
      <c r="A58" s="58"/>
      <c r="B58" s="91" t="s">
        <v>46</v>
      </c>
      <c r="C58" s="1"/>
      <c r="D58" s="25">
        <f t="shared" ref="D58:E58" si="43">D48+D53</f>
        <v>0</v>
      </c>
      <c r="E58" s="26">
        <f t="shared" si="43"/>
        <v>0</v>
      </c>
      <c r="F58" s="4" t="e">
        <f>D58/D57</f>
        <v>#DIV/0!</v>
      </c>
      <c r="G58" s="4" t="e">
        <f>E58/E57</f>
        <v>#DIV/0!</v>
      </c>
      <c r="H58" s="103" t="e">
        <f t="shared" si="32"/>
        <v>#DIV/0!</v>
      </c>
      <c r="I58" s="104" t="e">
        <f t="shared" si="33"/>
        <v>#DIV/0!</v>
      </c>
      <c r="J58" s="1"/>
      <c r="K58" s="25">
        <f t="shared" ref="K58:L58" si="44">K48+K53</f>
        <v>0</v>
      </c>
      <c r="L58" s="26">
        <f t="shared" si="44"/>
        <v>0</v>
      </c>
      <c r="M58" s="4" t="e">
        <f>K58/K57</f>
        <v>#DIV/0!</v>
      </c>
      <c r="N58" s="4" t="e">
        <f>L58/L57</f>
        <v>#DIV/0!</v>
      </c>
      <c r="O58" s="103" t="e">
        <f t="shared" si="34"/>
        <v>#DIV/0!</v>
      </c>
      <c r="P58" s="104" t="e">
        <f t="shared" si="35"/>
        <v>#DIV/0!</v>
      </c>
      <c r="Q58" s="8"/>
      <c r="R58" s="105" t="e">
        <f t="shared" si="36"/>
        <v>#DIV/0!</v>
      </c>
      <c r="S58" s="106" t="e">
        <f t="shared" si="37"/>
        <v>#DIV/0!</v>
      </c>
      <c r="T58" s="107" t="e">
        <f t="shared" si="38"/>
        <v>#DIV/0!</v>
      </c>
    </row>
    <row r="59" spans="1:20" ht="24" customHeight="1" thickBot="1" x14ac:dyDescent="0.3">
      <c r="A59" s="92"/>
      <c r="B59" s="93" t="s">
        <v>49</v>
      </c>
      <c r="C59" s="16"/>
      <c r="D59" s="27">
        <f t="shared" ref="D59:E59" si="45">D49+D54</f>
        <v>0</v>
      </c>
      <c r="E59" s="28">
        <f t="shared" si="45"/>
        <v>0</v>
      </c>
      <c r="F59" s="17" t="e">
        <f>D59/D57</f>
        <v>#DIV/0!</v>
      </c>
      <c r="G59" s="17" t="e">
        <f>E59/E57</f>
        <v>#DIV/0!</v>
      </c>
      <c r="H59" s="112" t="e">
        <f t="shared" si="32"/>
        <v>#DIV/0!</v>
      </c>
      <c r="I59" s="113" t="e">
        <f t="shared" si="33"/>
        <v>#DIV/0!</v>
      </c>
      <c r="J59" s="1"/>
      <c r="K59" s="27">
        <f t="shared" ref="K59:L59" si="46">K49+K54</f>
        <v>0</v>
      </c>
      <c r="L59" s="28">
        <f t="shared" si="46"/>
        <v>0</v>
      </c>
      <c r="M59" s="17" t="e">
        <f>K59/K57</f>
        <v>#DIV/0!</v>
      </c>
      <c r="N59" s="17" t="e">
        <f>L59/L57</f>
        <v>#DIV/0!</v>
      </c>
      <c r="O59" s="112" t="e">
        <f t="shared" si="34"/>
        <v>#DIV/0!</v>
      </c>
      <c r="P59" s="113" t="e">
        <f t="shared" si="35"/>
        <v>#DIV/0!</v>
      </c>
      <c r="Q59" s="8"/>
      <c r="R59" s="80" t="e">
        <f t="shared" si="36"/>
        <v>#DIV/0!</v>
      </c>
      <c r="S59" s="77" t="e">
        <f t="shared" si="37"/>
        <v>#DIV/0!</v>
      </c>
      <c r="T59" s="81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36"/>
  <sheetViews>
    <sheetView showGridLines="0" topLeftCell="D1" workbookViewId="0">
      <selection activeCell="S30" sqref="S30:T30"/>
    </sheetView>
  </sheetViews>
  <sheetFormatPr defaultRowHeight="15" x14ac:dyDescent="0.25"/>
  <cols>
    <col min="1" max="1" width="19.42578125" bestFit="1" customWidth="1"/>
    <col min="2" max="15" width="9.140625" style="50"/>
    <col min="16" max="16" width="18.5703125" customWidth="1"/>
    <col min="17" max="17" width="9.140625" customWidth="1"/>
    <col min="18" max="18" width="9.140625" style="50" customWidth="1"/>
    <col min="19" max="20" width="9.7109375" customWidth="1"/>
    <col min="260" max="260" width="19.42578125" bestFit="1" customWidth="1"/>
    <col min="270" max="270" width="18.5703125" customWidth="1"/>
    <col min="271" max="272" width="9.140625" customWidth="1"/>
    <col min="273" max="273" width="0" hidden="1" customWidth="1"/>
    <col min="274" max="275" width="9.85546875" customWidth="1"/>
    <col min="516" max="516" width="19.42578125" bestFit="1" customWidth="1"/>
    <col min="526" max="526" width="18.5703125" customWidth="1"/>
    <col min="527" max="528" width="9.140625" customWidth="1"/>
    <col min="529" max="529" width="0" hidden="1" customWidth="1"/>
    <col min="530" max="531" width="9.85546875" customWidth="1"/>
    <col min="772" max="772" width="19.42578125" bestFit="1" customWidth="1"/>
    <col min="782" max="782" width="18.5703125" customWidth="1"/>
    <col min="783" max="784" width="9.140625" customWidth="1"/>
    <col min="785" max="785" width="0" hidden="1" customWidth="1"/>
    <col min="786" max="787" width="9.85546875" customWidth="1"/>
    <col min="1028" max="1028" width="19.42578125" bestFit="1" customWidth="1"/>
    <col min="1038" max="1038" width="18.5703125" customWidth="1"/>
    <col min="1039" max="1040" width="9.140625" customWidth="1"/>
    <col min="1041" max="1041" width="0" hidden="1" customWidth="1"/>
    <col min="1042" max="1043" width="9.85546875" customWidth="1"/>
    <col min="1284" max="1284" width="19.42578125" bestFit="1" customWidth="1"/>
    <col min="1294" max="1294" width="18.5703125" customWidth="1"/>
    <col min="1295" max="1296" width="9.140625" customWidth="1"/>
    <col min="1297" max="1297" width="0" hidden="1" customWidth="1"/>
    <col min="1298" max="1299" width="9.85546875" customWidth="1"/>
    <col min="1540" max="1540" width="19.42578125" bestFit="1" customWidth="1"/>
    <col min="1550" max="1550" width="18.5703125" customWidth="1"/>
    <col min="1551" max="1552" width="9.140625" customWidth="1"/>
    <col min="1553" max="1553" width="0" hidden="1" customWidth="1"/>
    <col min="1554" max="1555" width="9.85546875" customWidth="1"/>
    <col min="1796" max="1796" width="19.42578125" bestFit="1" customWidth="1"/>
    <col min="1806" max="1806" width="18.5703125" customWidth="1"/>
    <col min="1807" max="1808" width="9.140625" customWidth="1"/>
    <col min="1809" max="1809" width="0" hidden="1" customWidth="1"/>
    <col min="1810" max="1811" width="9.85546875" customWidth="1"/>
    <col min="2052" max="2052" width="19.42578125" bestFit="1" customWidth="1"/>
    <col min="2062" max="2062" width="18.5703125" customWidth="1"/>
    <col min="2063" max="2064" width="9.140625" customWidth="1"/>
    <col min="2065" max="2065" width="0" hidden="1" customWidth="1"/>
    <col min="2066" max="2067" width="9.85546875" customWidth="1"/>
    <col min="2308" max="2308" width="19.42578125" bestFit="1" customWidth="1"/>
    <col min="2318" max="2318" width="18.5703125" customWidth="1"/>
    <col min="2319" max="2320" width="9.140625" customWidth="1"/>
    <col min="2321" max="2321" width="0" hidden="1" customWidth="1"/>
    <col min="2322" max="2323" width="9.85546875" customWidth="1"/>
    <col min="2564" max="2564" width="19.42578125" bestFit="1" customWidth="1"/>
    <col min="2574" max="2574" width="18.5703125" customWidth="1"/>
    <col min="2575" max="2576" width="9.140625" customWidth="1"/>
    <col min="2577" max="2577" width="0" hidden="1" customWidth="1"/>
    <col min="2578" max="2579" width="9.85546875" customWidth="1"/>
    <col min="2820" max="2820" width="19.42578125" bestFit="1" customWidth="1"/>
    <col min="2830" max="2830" width="18.5703125" customWidth="1"/>
    <col min="2831" max="2832" width="9.140625" customWidth="1"/>
    <col min="2833" max="2833" width="0" hidden="1" customWidth="1"/>
    <col min="2834" max="2835" width="9.85546875" customWidth="1"/>
    <col min="3076" max="3076" width="19.42578125" bestFit="1" customWidth="1"/>
    <col min="3086" max="3086" width="18.5703125" customWidth="1"/>
    <col min="3087" max="3088" width="9.140625" customWidth="1"/>
    <col min="3089" max="3089" width="0" hidden="1" customWidth="1"/>
    <col min="3090" max="3091" width="9.85546875" customWidth="1"/>
    <col min="3332" max="3332" width="19.42578125" bestFit="1" customWidth="1"/>
    <col min="3342" max="3342" width="18.5703125" customWidth="1"/>
    <col min="3343" max="3344" width="9.140625" customWidth="1"/>
    <col min="3345" max="3345" width="0" hidden="1" customWidth="1"/>
    <col min="3346" max="3347" width="9.85546875" customWidth="1"/>
    <col min="3588" max="3588" width="19.42578125" bestFit="1" customWidth="1"/>
    <col min="3598" max="3598" width="18.5703125" customWidth="1"/>
    <col min="3599" max="3600" width="9.140625" customWidth="1"/>
    <col min="3601" max="3601" width="0" hidden="1" customWidth="1"/>
    <col min="3602" max="3603" width="9.85546875" customWidth="1"/>
    <col min="3844" max="3844" width="19.42578125" bestFit="1" customWidth="1"/>
    <col min="3854" max="3854" width="18.5703125" customWidth="1"/>
    <col min="3855" max="3856" width="9.140625" customWidth="1"/>
    <col min="3857" max="3857" width="0" hidden="1" customWidth="1"/>
    <col min="3858" max="3859" width="9.85546875" customWidth="1"/>
    <col min="4100" max="4100" width="19.42578125" bestFit="1" customWidth="1"/>
    <col min="4110" max="4110" width="18.5703125" customWidth="1"/>
    <col min="4111" max="4112" width="9.140625" customWidth="1"/>
    <col min="4113" max="4113" width="0" hidden="1" customWidth="1"/>
    <col min="4114" max="4115" width="9.85546875" customWidth="1"/>
    <col min="4356" max="4356" width="19.42578125" bestFit="1" customWidth="1"/>
    <col min="4366" max="4366" width="18.5703125" customWidth="1"/>
    <col min="4367" max="4368" width="9.140625" customWidth="1"/>
    <col min="4369" max="4369" width="0" hidden="1" customWidth="1"/>
    <col min="4370" max="4371" width="9.85546875" customWidth="1"/>
    <col min="4612" max="4612" width="19.42578125" bestFit="1" customWidth="1"/>
    <col min="4622" max="4622" width="18.5703125" customWidth="1"/>
    <col min="4623" max="4624" width="9.140625" customWidth="1"/>
    <col min="4625" max="4625" width="0" hidden="1" customWidth="1"/>
    <col min="4626" max="4627" width="9.85546875" customWidth="1"/>
    <col min="4868" max="4868" width="19.42578125" bestFit="1" customWidth="1"/>
    <col min="4878" max="4878" width="18.5703125" customWidth="1"/>
    <col min="4879" max="4880" width="9.140625" customWidth="1"/>
    <col min="4881" max="4881" width="0" hidden="1" customWidth="1"/>
    <col min="4882" max="4883" width="9.85546875" customWidth="1"/>
    <col min="5124" max="5124" width="19.42578125" bestFit="1" customWidth="1"/>
    <col min="5134" max="5134" width="18.5703125" customWidth="1"/>
    <col min="5135" max="5136" width="9.140625" customWidth="1"/>
    <col min="5137" max="5137" width="0" hidden="1" customWidth="1"/>
    <col min="5138" max="5139" width="9.85546875" customWidth="1"/>
    <col min="5380" max="5380" width="19.42578125" bestFit="1" customWidth="1"/>
    <col min="5390" max="5390" width="18.5703125" customWidth="1"/>
    <col min="5391" max="5392" width="9.140625" customWidth="1"/>
    <col min="5393" max="5393" width="0" hidden="1" customWidth="1"/>
    <col min="5394" max="5395" width="9.85546875" customWidth="1"/>
    <col min="5636" max="5636" width="19.42578125" bestFit="1" customWidth="1"/>
    <col min="5646" max="5646" width="18.5703125" customWidth="1"/>
    <col min="5647" max="5648" width="9.140625" customWidth="1"/>
    <col min="5649" max="5649" width="0" hidden="1" customWidth="1"/>
    <col min="5650" max="5651" width="9.85546875" customWidth="1"/>
    <col min="5892" max="5892" width="19.42578125" bestFit="1" customWidth="1"/>
    <col min="5902" max="5902" width="18.5703125" customWidth="1"/>
    <col min="5903" max="5904" width="9.140625" customWidth="1"/>
    <col min="5905" max="5905" width="0" hidden="1" customWidth="1"/>
    <col min="5906" max="5907" width="9.85546875" customWidth="1"/>
    <col min="6148" max="6148" width="19.42578125" bestFit="1" customWidth="1"/>
    <col min="6158" max="6158" width="18.5703125" customWidth="1"/>
    <col min="6159" max="6160" width="9.140625" customWidth="1"/>
    <col min="6161" max="6161" width="0" hidden="1" customWidth="1"/>
    <col min="6162" max="6163" width="9.85546875" customWidth="1"/>
    <col min="6404" max="6404" width="19.42578125" bestFit="1" customWidth="1"/>
    <col min="6414" max="6414" width="18.5703125" customWidth="1"/>
    <col min="6415" max="6416" width="9.140625" customWidth="1"/>
    <col min="6417" max="6417" width="0" hidden="1" customWidth="1"/>
    <col min="6418" max="6419" width="9.85546875" customWidth="1"/>
    <col min="6660" max="6660" width="19.42578125" bestFit="1" customWidth="1"/>
    <col min="6670" max="6670" width="18.5703125" customWidth="1"/>
    <col min="6671" max="6672" width="9.140625" customWidth="1"/>
    <col min="6673" max="6673" width="0" hidden="1" customWidth="1"/>
    <col min="6674" max="6675" width="9.85546875" customWidth="1"/>
    <col min="6916" max="6916" width="19.42578125" bestFit="1" customWidth="1"/>
    <col min="6926" max="6926" width="18.5703125" customWidth="1"/>
    <col min="6927" max="6928" width="9.140625" customWidth="1"/>
    <col min="6929" max="6929" width="0" hidden="1" customWidth="1"/>
    <col min="6930" max="6931" width="9.85546875" customWidth="1"/>
    <col min="7172" max="7172" width="19.42578125" bestFit="1" customWidth="1"/>
    <col min="7182" max="7182" width="18.5703125" customWidth="1"/>
    <col min="7183" max="7184" width="9.140625" customWidth="1"/>
    <col min="7185" max="7185" width="0" hidden="1" customWidth="1"/>
    <col min="7186" max="7187" width="9.85546875" customWidth="1"/>
    <col min="7428" max="7428" width="19.42578125" bestFit="1" customWidth="1"/>
    <col min="7438" max="7438" width="18.5703125" customWidth="1"/>
    <col min="7439" max="7440" width="9.140625" customWidth="1"/>
    <col min="7441" max="7441" width="0" hidden="1" customWidth="1"/>
    <col min="7442" max="7443" width="9.85546875" customWidth="1"/>
    <col min="7684" max="7684" width="19.42578125" bestFit="1" customWidth="1"/>
    <col min="7694" max="7694" width="18.5703125" customWidth="1"/>
    <col min="7695" max="7696" width="9.140625" customWidth="1"/>
    <col min="7697" max="7697" width="0" hidden="1" customWidth="1"/>
    <col min="7698" max="7699" width="9.85546875" customWidth="1"/>
    <col min="7940" max="7940" width="19.42578125" bestFit="1" customWidth="1"/>
    <col min="7950" max="7950" width="18.5703125" customWidth="1"/>
    <col min="7951" max="7952" width="9.140625" customWidth="1"/>
    <col min="7953" max="7953" width="0" hidden="1" customWidth="1"/>
    <col min="7954" max="7955" width="9.85546875" customWidth="1"/>
    <col min="8196" max="8196" width="19.42578125" bestFit="1" customWidth="1"/>
    <col min="8206" max="8206" width="18.5703125" customWidth="1"/>
    <col min="8207" max="8208" width="9.140625" customWidth="1"/>
    <col min="8209" max="8209" width="0" hidden="1" customWidth="1"/>
    <col min="8210" max="8211" width="9.85546875" customWidth="1"/>
    <col min="8452" max="8452" width="19.42578125" bestFit="1" customWidth="1"/>
    <col min="8462" max="8462" width="18.5703125" customWidth="1"/>
    <col min="8463" max="8464" width="9.140625" customWidth="1"/>
    <col min="8465" max="8465" width="0" hidden="1" customWidth="1"/>
    <col min="8466" max="8467" width="9.85546875" customWidth="1"/>
    <col min="8708" max="8708" width="19.42578125" bestFit="1" customWidth="1"/>
    <col min="8718" max="8718" width="18.5703125" customWidth="1"/>
    <col min="8719" max="8720" width="9.140625" customWidth="1"/>
    <col min="8721" max="8721" width="0" hidden="1" customWidth="1"/>
    <col min="8722" max="8723" width="9.85546875" customWidth="1"/>
    <col min="8964" max="8964" width="19.42578125" bestFit="1" customWidth="1"/>
    <col min="8974" max="8974" width="18.5703125" customWidth="1"/>
    <col min="8975" max="8976" width="9.140625" customWidth="1"/>
    <col min="8977" max="8977" width="0" hidden="1" customWidth="1"/>
    <col min="8978" max="8979" width="9.85546875" customWidth="1"/>
    <col min="9220" max="9220" width="19.42578125" bestFit="1" customWidth="1"/>
    <col min="9230" max="9230" width="18.5703125" customWidth="1"/>
    <col min="9231" max="9232" width="9.140625" customWidth="1"/>
    <col min="9233" max="9233" width="0" hidden="1" customWidth="1"/>
    <col min="9234" max="9235" width="9.85546875" customWidth="1"/>
    <col min="9476" max="9476" width="19.42578125" bestFit="1" customWidth="1"/>
    <col min="9486" max="9486" width="18.5703125" customWidth="1"/>
    <col min="9487" max="9488" width="9.140625" customWidth="1"/>
    <col min="9489" max="9489" width="0" hidden="1" customWidth="1"/>
    <col min="9490" max="9491" width="9.85546875" customWidth="1"/>
    <col min="9732" max="9732" width="19.42578125" bestFit="1" customWidth="1"/>
    <col min="9742" max="9742" width="18.5703125" customWidth="1"/>
    <col min="9743" max="9744" width="9.140625" customWidth="1"/>
    <col min="9745" max="9745" width="0" hidden="1" customWidth="1"/>
    <col min="9746" max="9747" width="9.85546875" customWidth="1"/>
    <col min="9988" max="9988" width="19.42578125" bestFit="1" customWidth="1"/>
    <col min="9998" max="9998" width="18.5703125" customWidth="1"/>
    <col min="9999" max="10000" width="9.140625" customWidth="1"/>
    <col min="10001" max="10001" width="0" hidden="1" customWidth="1"/>
    <col min="10002" max="10003" width="9.85546875" customWidth="1"/>
    <col min="10244" max="10244" width="19.42578125" bestFit="1" customWidth="1"/>
    <col min="10254" max="10254" width="18.5703125" customWidth="1"/>
    <col min="10255" max="10256" width="9.140625" customWidth="1"/>
    <col min="10257" max="10257" width="0" hidden="1" customWidth="1"/>
    <col min="10258" max="10259" width="9.85546875" customWidth="1"/>
    <col min="10500" max="10500" width="19.42578125" bestFit="1" customWidth="1"/>
    <col min="10510" max="10510" width="18.5703125" customWidth="1"/>
    <col min="10511" max="10512" width="9.140625" customWidth="1"/>
    <col min="10513" max="10513" width="0" hidden="1" customWidth="1"/>
    <col min="10514" max="10515" width="9.85546875" customWidth="1"/>
    <col min="10756" max="10756" width="19.42578125" bestFit="1" customWidth="1"/>
    <col min="10766" max="10766" width="18.5703125" customWidth="1"/>
    <col min="10767" max="10768" width="9.140625" customWidth="1"/>
    <col min="10769" max="10769" width="0" hidden="1" customWidth="1"/>
    <col min="10770" max="10771" width="9.85546875" customWidth="1"/>
    <col min="11012" max="11012" width="19.42578125" bestFit="1" customWidth="1"/>
    <col min="11022" max="11022" width="18.5703125" customWidth="1"/>
    <col min="11023" max="11024" width="9.140625" customWidth="1"/>
    <col min="11025" max="11025" width="0" hidden="1" customWidth="1"/>
    <col min="11026" max="11027" width="9.85546875" customWidth="1"/>
    <col min="11268" max="11268" width="19.42578125" bestFit="1" customWidth="1"/>
    <col min="11278" max="11278" width="18.5703125" customWidth="1"/>
    <col min="11279" max="11280" width="9.140625" customWidth="1"/>
    <col min="11281" max="11281" width="0" hidden="1" customWidth="1"/>
    <col min="11282" max="11283" width="9.85546875" customWidth="1"/>
    <col min="11524" max="11524" width="19.42578125" bestFit="1" customWidth="1"/>
    <col min="11534" max="11534" width="18.5703125" customWidth="1"/>
    <col min="11535" max="11536" width="9.140625" customWidth="1"/>
    <col min="11537" max="11537" width="0" hidden="1" customWidth="1"/>
    <col min="11538" max="11539" width="9.85546875" customWidth="1"/>
    <col min="11780" max="11780" width="19.42578125" bestFit="1" customWidth="1"/>
    <col min="11790" max="11790" width="18.5703125" customWidth="1"/>
    <col min="11791" max="11792" width="9.140625" customWidth="1"/>
    <col min="11793" max="11793" width="0" hidden="1" customWidth="1"/>
    <col min="11794" max="11795" width="9.85546875" customWidth="1"/>
    <col min="12036" max="12036" width="19.42578125" bestFit="1" customWidth="1"/>
    <col min="12046" max="12046" width="18.5703125" customWidth="1"/>
    <col min="12047" max="12048" width="9.140625" customWidth="1"/>
    <col min="12049" max="12049" width="0" hidden="1" customWidth="1"/>
    <col min="12050" max="12051" width="9.85546875" customWidth="1"/>
    <col min="12292" max="12292" width="19.42578125" bestFit="1" customWidth="1"/>
    <col min="12302" max="12302" width="18.5703125" customWidth="1"/>
    <col min="12303" max="12304" width="9.140625" customWidth="1"/>
    <col min="12305" max="12305" width="0" hidden="1" customWidth="1"/>
    <col min="12306" max="12307" width="9.85546875" customWidth="1"/>
    <col min="12548" max="12548" width="19.42578125" bestFit="1" customWidth="1"/>
    <col min="12558" max="12558" width="18.5703125" customWidth="1"/>
    <col min="12559" max="12560" width="9.140625" customWidth="1"/>
    <col min="12561" max="12561" width="0" hidden="1" customWidth="1"/>
    <col min="12562" max="12563" width="9.85546875" customWidth="1"/>
    <col min="12804" max="12804" width="19.42578125" bestFit="1" customWidth="1"/>
    <col min="12814" max="12814" width="18.5703125" customWidth="1"/>
    <col min="12815" max="12816" width="9.140625" customWidth="1"/>
    <col min="12817" max="12817" width="0" hidden="1" customWidth="1"/>
    <col min="12818" max="12819" width="9.85546875" customWidth="1"/>
    <col min="13060" max="13060" width="19.42578125" bestFit="1" customWidth="1"/>
    <col min="13070" max="13070" width="18.5703125" customWidth="1"/>
    <col min="13071" max="13072" width="9.140625" customWidth="1"/>
    <col min="13073" max="13073" width="0" hidden="1" customWidth="1"/>
    <col min="13074" max="13075" width="9.85546875" customWidth="1"/>
    <col min="13316" max="13316" width="19.42578125" bestFit="1" customWidth="1"/>
    <col min="13326" max="13326" width="18.5703125" customWidth="1"/>
    <col min="13327" max="13328" width="9.140625" customWidth="1"/>
    <col min="13329" max="13329" width="0" hidden="1" customWidth="1"/>
    <col min="13330" max="13331" width="9.85546875" customWidth="1"/>
    <col min="13572" max="13572" width="19.42578125" bestFit="1" customWidth="1"/>
    <col min="13582" max="13582" width="18.5703125" customWidth="1"/>
    <col min="13583" max="13584" width="9.140625" customWidth="1"/>
    <col min="13585" max="13585" width="0" hidden="1" customWidth="1"/>
    <col min="13586" max="13587" width="9.85546875" customWidth="1"/>
    <col min="13828" max="13828" width="19.42578125" bestFit="1" customWidth="1"/>
    <col min="13838" max="13838" width="18.5703125" customWidth="1"/>
    <col min="13839" max="13840" width="9.140625" customWidth="1"/>
    <col min="13841" max="13841" width="0" hidden="1" customWidth="1"/>
    <col min="13842" max="13843" width="9.85546875" customWidth="1"/>
    <col min="14084" max="14084" width="19.42578125" bestFit="1" customWidth="1"/>
    <col min="14094" max="14094" width="18.5703125" customWidth="1"/>
    <col min="14095" max="14096" width="9.140625" customWidth="1"/>
    <col min="14097" max="14097" width="0" hidden="1" customWidth="1"/>
    <col min="14098" max="14099" width="9.85546875" customWidth="1"/>
    <col min="14340" max="14340" width="19.42578125" bestFit="1" customWidth="1"/>
    <col min="14350" max="14350" width="18.5703125" customWidth="1"/>
    <col min="14351" max="14352" width="9.140625" customWidth="1"/>
    <col min="14353" max="14353" width="0" hidden="1" customWidth="1"/>
    <col min="14354" max="14355" width="9.85546875" customWidth="1"/>
    <col min="14596" max="14596" width="19.42578125" bestFit="1" customWidth="1"/>
    <col min="14606" max="14606" width="18.5703125" customWidth="1"/>
    <col min="14607" max="14608" width="9.140625" customWidth="1"/>
    <col min="14609" max="14609" width="0" hidden="1" customWidth="1"/>
    <col min="14610" max="14611" width="9.85546875" customWidth="1"/>
    <col min="14852" max="14852" width="19.42578125" bestFit="1" customWidth="1"/>
    <col min="14862" max="14862" width="18.5703125" customWidth="1"/>
    <col min="14863" max="14864" width="9.140625" customWidth="1"/>
    <col min="14865" max="14865" width="0" hidden="1" customWidth="1"/>
    <col min="14866" max="14867" width="9.85546875" customWidth="1"/>
    <col min="15108" max="15108" width="19.42578125" bestFit="1" customWidth="1"/>
    <col min="15118" max="15118" width="18.5703125" customWidth="1"/>
    <col min="15119" max="15120" width="9.140625" customWidth="1"/>
    <col min="15121" max="15121" width="0" hidden="1" customWidth="1"/>
    <col min="15122" max="15123" width="9.85546875" customWidth="1"/>
    <col min="15364" max="15364" width="19.42578125" bestFit="1" customWidth="1"/>
    <col min="15374" max="15374" width="18.5703125" customWidth="1"/>
    <col min="15375" max="15376" width="9.140625" customWidth="1"/>
    <col min="15377" max="15377" width="0" hidden="1" customWidth="1"/>
    <col min="15378" max="15379" width="9.85546875" customWidth="1"/>
    <col min="15620" max="15620" width="19.42578125" bestFit="1" customWidth="1"/>
    <col min="15630" max="15630" width="18.5703125" customWidth="1"/>
    <col min="15631" max="15632" width="9.140625" customWidth="1"/>
    <col min="15633" max="15633" width="0" hidden="1" customWidth="1"/>
    <col min="15634" max="15635" width="9.85546875" customWidth="1"/>
    <col min="15876" max="15876" width="19.42578125" bestFit="1" customWidth="1"/>
    <col min="15886" max="15886" width="18.5703125" customWidth="1"/>
    <col min="15887" max="15888" width="9.140625" customWidth="1"/>
    <col min="15889" max="15889" width="0" hidden="1" customWidth="1"/>
    <col min="15890" max="15891" width="9.85546875" customWidth="1"/>
    <col min="16132" max="16132" width="19.42578125" bestFit="1" customWidth="1"/>
    <col min="16142" max="16142" width="18.5703125" customWidth="1"/>
    <col min="16143" max="16144" width="9.140625" customWidth="1"/>
    <col min="16145" max="16145" width="0" hidden="1" customWidth="1"/>
    <col min="16146" max="16147" width="9.85546875" customWidth="1"/>
  </cols>
  <sheetData>
    <row r="1" spans="1:36" ht="15.75" x14ac:dyDescent="0.25">
      <c r="A1" s="6" t="s">
        <v>52</v>
      </c>
    </row>
    <row r="2" spans="1:36" ht="15.75" thickBot="1" x14ac:dyDescent="0.3"/>
    <row r="3" spans="1:36" ht="22.5" customHeight="1" x14ac:dyDescent="0.25">
      <c r="A3" s="428" t="s">
        <v>3</v>
      </c>
      <c r="B3" s="430">
        <v>2007</v>
      </c>
      <c r="C3" s="424">
        <v>2008</v>
      </c>
      <c r="D3" s="424">
        <v>2009</v>
      </c>
      <c r="E3" s="424">
        <v>2010</v>
      </c>
      <c r="F3" s="424">
        <v>2011</v>
      </c>
      <c r="G3" s="424">
        <v>2012</v>
      </c>
      <c r="H3" s="424">
        <v>2013</v>
      </c>
      <c r="I3" s="424">
        <v>2014</v>
      </c>
      <c r="J3" s="424">
        <v>2015</v>
      </c>
      <c r="K3" s="424">
        <v>2016</v>
      </c>
      <c r="L3" s="426">
        <v>2017</v>
      </c>
      <c r="M3" s="424">
        <v>2018</v>
      </c>
      <c r="N3" s="424">
        <v>2019</v>
      </c>
      <c r="O3" s="434">
        <v>2020</v>
      </c>
      <c r="P3" s="362" t="s">
        <v>53</v>
      </c>
      <c r="Q3" s="438" t="s">
        <v>157</v>
      </c>
      <c r="R3" s="439"/>
      <c r="S3" s="436" t="s">
        <v>119</v>
      </c>
      <c r="T3" s="437"/>
    </row>
    <row r="4" spans="1:36" ht="31.5" customHeight="1" thickBot="1" x14ac:dyDescent="0.3">
      <c r="A4" s="429"/>
      <c r="B4" s="431"/>
      <c r="C4" s="425"/>
      <c r="D4" s="425"/>
      <c r="E4" s="425"/>
      <c r="F4" s="425"/>
      <c r="G4" s="425"/>
      <c r="H4" s="425"/>
      <c r="I4" s="425"/>
      <c r="J4" s="425"/>
      <c r="K4" s="425"/>
      <c r="L4" s="427"/>
      <c r="M4" s="425"/>
      <c r="N4" s="425"/>
      <c r="O4" s="435"/>
      <c r="P4" s="234" t="s">
        <v>120</v>
      </c>
      <c r="Q4" s="170">
        <v>2020</v>
      </c>
      <c r="R4" s="367">
        <v>2021</v>
      </c>
      <c r="S4" s="419" t="s">
        <v>158</v>
      </c>
      <c r="T4" s="365" t="s">
        <v>159</v>
      </c>
    </row>
    <row r="5" spans="1:36" ht="3" customHeight="1" thickBot="1" x14ac:dyDescent="0.3">
      <c r="A5" s="122"/>
      <c r="B5" s="155">
        <v>2007</v>
      </c>
      <c r="C5" s="155">
        <v>2008</v>
      </c>
      <c r="D5" s="155">
        <v>2009</v>
      </c>
      <c r="E5" s="155">
        <v>2010</v>
      </c>
      <c r="F5" s="155">
        <v>2011</v>
      </c>
      <c r="G5" s="155"/>
      <c r="H5" s="155"/>
      <c r="I5" s="155"/>
      <c r="J5" s="155"/>
      <c r="K5" s="155"/>
      <c r="L5" s="155"/>
      <c r="M5" s="155"/>
      <c r="N5" s="155"/>
      <c r="O5" s="373"/>
      <c r="P5" s="235"/>
      <c r="Q5" s="122"/>
      <c r="R5" s="155"/>
      <c r="S5" s="122"/>
      <c r="T5" s="155"/>
    </row>
    <row r="6" spans="1:36" ht="27.95" customHeight="1" x14ac:dyDescent="0.25">
      <c r="A6" s="138" t="s">
        <v>54</v>
      </c>
      <c r="B6" s="159">
        <v>595986.61599999934</v>
      </c>
      <c r="C6" s="160">
        <v>575965.5770000004</v>
      </c>
      <c r="D6" s="160">
        <v>544011.29100000043</v>
      </c>
      <c r="E6" s="160">
        <v>614380.20499999926</v>
      </c>
      <c r="F6" s="160">
        <v>656918.26000000106</v>
      </c>
      <c r="G6" s="160">
        <v>703504.83500000078</v>
      </c>
      <c r="H6" s="160">
        <v>720793.56200000143</v>
      </c>
      <c r="I6" s="160">
        <v>726284.80299999879</v>
      </c>
      <c r="J6" s="160">
        <f>SUM('[1]2'!T7:T18)</f>
        <v>735533.90500000014</v>
      </c>
      <c r="K6" s="160">
        <v>723973.625</v>
      </c>
      <c r="L6" s="272">
        <v>778040.99999999534</v>
      </c>
      <c r="M6" s="160">
        <v>800341.53700000001</v>
      </c>
      <c r="N6" s="160">
        <v>819402.33799999987</v>
      </c>
      <c r="O6" s="156">
        <v>847135.41000000492</v>
      </c>
      <c r="P6" s="121"/>
      <c r="Q6" s="142">
        <v>365050.32799999986</v>
      </c>
      <c r="R6" s="156">
        <v>435586.03999999992</v>
      </c>
      <c r="S6" s="139">
        <v>819309.35699999984</v>
      </c>
      <c r="T6" s="156">
        <v>917671.12199999997</v>
      </c>
      <c r="AA6" s="123"/>
      <c r="AB6" s="123" t="s">
        <v>55</v>
      </c>
      <c r="AC6" s="123"/>
      <c r="AD6" s="123"/>
      <c r="AE6" s="123" t="s">
        <v>56</v>
      </c>
      <c r="AF6" s="123"/>
      <c r="AG6" s="123"/>
      <c r="AH6" s="123" t="s">
        <v>57</v>
      </c>
      <c r="AI6" s="123"/>
      <c r="AJ6" s="123"/>
    </row>
    <row r="7" spans="1:36" ht="27.95" customHeight="1" thickBot="1" x14ac:dyDescent="0.3">
      <c r="A7" s="141" t="s">
        <v>58</v>
      </c>
      <c r="B7" s="161"/>
      <c r="C7" s="162">
        <f t="shared" ref="C7:O7" si="0">(C6-B6)/B6</f>
        <v>-3.3593101694751756E-2</v>
      </c>
      <c r="D7" s="162">
        <f t="shared" si="0"/>
        <v>-5.547950654696842E-2</v>
      </c>
      <c r="E7" s="162">
        <f t="shared" si="0"/>
        <v>0.12935193655750571</v>
      </c>
      <c r="F7" s="162">
        <f t="shared" si="0"/>
        <v>6.9237346278111039E-2</v>
      </c>
      <c r="G7" s="162">
        <f t="shared" si="0"/>
        <v>7.0916851968766473E-2</v>
      </c>
      <c r="H7" s="162">
        <f t="shared" si="0"/>
        <v>2.4575136004574345E-2</v>
      </c>
      <c r="I7" s="162">
        <f t="shared" si="0"/>
        <v>7.6183269239540599E-3</v>
      </c>
      <c r="J7" s="162">
        <f t="shared" si="0"/>
        <v>1.2734814169037992E-2</v>
      </c>
      <c r="K7" s="162">
        <f t="shared" si="0"/>
        <v>-1.5716855363724046E-2</v>
      </c>
      <c r="L7" s="273">
        <f t="shared" si="0"/>
        <v>7.4681415362328071E-2</v>
      </c>
      <c r="M7" s="162">
        <f t="shared" si="0"/>
        <v>2.8662418818551721E-2</v>
      </c>
      <c r="N7" s="162">
        <f t="shared" si="0"/>
        <v>2.3815833764479301E-2</v>
      </c>
      <c r="O7" s="64">
        <f t="shared" si="0"/>
        <v>3.3845488002506842E-2</v>
      </c>
      <c r="P7" s="1"/>
      <c r="Q7" s="145"/>
      <c r="R7" s="64">
        <f>(R6-Q6)/Q6</f>
        <v>0.19322188364120599</v>
      </c>
      <c r="S7" s="1"/>
      <c r="T7" s="64">
        <f>(T6-S6)/S6</f>
        <v>0.12005448755054332</v>
      </c>
      <c r="AA7" s="123"/>
      <c r="AB7" s="123">
        <v>2012</v>
      </c>
      <c r="AC7" s="123">
        <v>2013</v>
      </c>
      <c r="AD7" s="123"/>
      <c r="AE7" s="123">
        <v>2012</v>
      </c>
      <c r="AF7" s="123">
        <v>2013</v>
      </c>
      <c r="AG7" s="123"/>
      <c r="AH7" s="123">
        <v>2012</v>
      </c>
      <c r="AI7" s="123">
        <v>2013</v>
      </c>
      <c r="AJ7" s="123"/>
    </row>
    <row r="8" spans="1:36" ht="27.95" customHeight="1" x14ac:dyDescent="0.25">
      <c r="A8" s="138" t="s">
        <v>59</v>
      </c>
      <c r="B8" s="159">
        <v>63256.660999999986</v>
      </c>
      <c r="C8" s="160">
        <v>80362.627999999997</v>
      </c>
      <c r="D8" s="160">
        <v>79098.747999999992</v>
      </c>
      <c r="E8" s="160">
        <v>89493.365000000005</v>
      </c>
      <c r="F8" s="160">
        <v>81914.569000000003</v>
      </c>
      <c r="G8" s="160">
        <v>86371.3</v>
      </c>
      <c r="H8" s="160">
        <v>122399.001</v>
      </c>
      <c r="I8" s="160">
        <v>125153.99099999999</v>
      </c>
      <c r="J8" s="160">
        <v>116754.90900000001</v>
      </c>
      <c r="K8" s="160">
        <v>110190.53600000002</v>
      </c>
      <c r="L8" s="272">
        <v>137205.92600000018</v>
      </c>
      <c r="M8" s="160">
        <v>154727.05100000001</v>
      </c>
      <c r="N8" s="160">
        <v>169208.33799999999</v>
      </c>
      <c r="O8" s="156">
        <v>163649.31599999996</v>
      </c>
      <c r="P8" s="121"/>
      <c r="Q8" s="142">
        <v>75490.522999999986</v>
      </c>
      <c r="R8" s="156">
        <v>79921.199000000008</v>
      </c>
      <c r="S8" s="139">
        <v>167604.63899999997</v>
      </c>
      <c r="T8" s="156">
        <v>168079.99200000003</v>
      </c>
      <c r="AA8" s="123" t="s">
        <v>60</v>
      </c>
      <c r="AB8" s="123"/>
      <c r="AC8" s="127"/>
      <c r="AD8" s="123"/>
      <c r="AE8" s="127"/>
      <c r="AF8" s="127"/>
      <c r="AG8" s="123"/>
      <c r="AH8" s="123"/>
      <c r="AI8" s="127" t="e">
        <f>#REF!-#REF!</f>
        <v>#REF!</v>
      </c>
      <c r="AJ8" s="123"/>
    </row>
    <row r="9" spans="1:36" ht="27.95" customHeight="1" thickBot="1" x14ac:dyDescent="0.3">
      <c r="A9" s="140" t="s">
        <v>58</v>
      </c>
      <c r="B9" s="163"/>
      <c r="C9" s="164">
        <f t="shared" ref="C9:O9" si="1">(C8-B8)/B8</f>
        <v>0.2704215924390953</v>
      </c>
      <c r="D9" s="164">
        <f t="shared" si="1"/>
        <v>-1.5727210912017519E-2</v>
      </c>
      <c r="E9" s="164">
        <f t="shared" si="1"/>
        <v>0.13141316724760313</v>
      </c>
      <c r="F9" s="164">
        <f t="shared" si="1"/>
        <v>-8.4685563002352207E-2</v>
      </c>
      <c r="G9" s="164">
        <f t="shared" si="1"/>
        <v>5.4407061581438577E-2</v>
      </c>
      <c r="H9" s="164">
        <f t="shared" si="1"/>
        <v>0.41712583925447455</v>
      </c>
      <c r="I9" s="164">
        <f t="shared" si="1"/>
        <v>2.250827194251357E-2</v>
      </c>
      <c r="J9" s="164">
        <f t="shared" si="1"/>
        <v>-6.7109981334913887E-2</v>
      </c>
      <c r="K9" s="164">
        <f t="shared" si="1"/>
        <v>-5.6223528896759203E-2</v>
      </c>
      <c r="L9" s="274">
        <f t="shared" si="1"/>
        <v>0.24516978481709314</v>
      </c>
      <c r="M9" s="164">
        <f t="shared" si="1"/>
        <v>0.12769947706194412</v>
      </c>
      <c r="N9" s="164">
        <f t="shared" si="1"/>
        <v>9.3592470782629861E-2</v>
      </c>
      <c r="O9" s="65">
        <f t="shared" si="1"/>
        <v>-3.2853120985090148E-2</v>
      </c>
      <c r="P9" s="16"/>
      <c r="Q9" s="143"/>
      <c r="R9" s="65">
        <f>(R8-Q8)/Q8</f>
        <v>5.8691817514630575E-2</v>
      </c>
      <c r="S9" s="366"/>
      <c r="T9" s="65">
        <f>(T8-S8)/S8</f>
        <v>2.8361565815613319E-3</v>
      </c>
      <c r="AA9" s="123" t="s">
        <v>61</v>
      </c>
      <c r="AB9" s="123"/>
      <c r="AC9" s="127"/>
      <c r="AD9" s="123"/>
      <c r="AE9" s="127"/>
      <c r="AF9" s="127"/>
      <c r="AG9" s="123"/>
      <c r="AH9" s="123"/>
      <c r="AI9" s="127" t="e">
        <f>#REF!-#REF!</f>
        <v>#REF!</v>
      </c>
      <c r="AJ9" s="123"/>
    </row>
    <row r="10" spans="1:36" ht="27.95" customHeight="1" x14ac:dyDescent="0.25">
      <c r="A10" s="14" t="s">
        <v>62</v>
      </c>
      <c r="B10" s="165">
        <f>(B6-B8)</f>
        <v>532729.95499999938</v>
      </c>
      <c r="C10" s="166">
        <f t="shared" ref="C10:L10" si="2">(C6-C8)</f>
        <v>495602.94900000037</v>
      </c>
      <c r="D10" s="166">
        <f t="shared" si="2"/>
        <v>464912.54300000041</v>
      </c>
      <c r="E10" s="166">
        <f t="shared" si="2"/>
        <v>524886.83999999927</v>
      </c>
      <c r="F10" s="166">
        <f t="shared" si="2"/>
        <v>575003.69100000104</v>
      </c>
      <c r="G10" s="166">
        <f t="shared" si="2"/>
        <v>617133.53500000073</v>
      </c>
      <c r="H10" s="166">
        <f t="shared" si="2"/>
        <v>598394.56100000138</v>
      </c>
      <c r="I10" s="166">
        <f t="shared" si="2"/>
        <v>601130.81199999875</v>
      </c>
      <c r="J10" s="166">
        <f t="shared" si="2"/>
        <v>618778.99600000016</v>
      </c>
      <c r="K10" s="166">
        <f t="shared" si="2"/>
        <v>613783.08899999992</v>
      </c>
      <c r="L10" s="275">
        <f t="shared" si="2"/>
        <v>640835.07399999513</v>
      </c>
      <c r="M10" s="166">
        <f>(M6-M8)</f>
        <v>645614.48600000003</v>
      </c>
      <c r="N10" s="166">
        <f>(N6-N8)</f>
        <v>650193.99999999988</v>
      </c>
      <c r="O10" s="157">
        <f>(O6-O8)</f>
        <v>683486.09400000493</v>
      </c>
      <c r="P10" s="1"/>
      <c r="Q10" s="144">
        <f>Q6-Q8</f>
        <v>289559.80499999988</v>
      </c>
      <c r="R10" s="157">
        <f>R6-R8</f>
        <v>355664.8409999999</v>
      </c>
      <c r="S10" s="3">
        <f>S6-S8</f>
        <v>651704.71799999988</v>
      </c>
      <c r="T10" s="157">
        <f>T6-T8</f>
        <v>749591.12999999989</v>
      </c>
      <c r="AA10" s="123" t="s">
        <v>63</v>
      </c>
      <c r="AB10" s="123"/>
      <c r="AC10" s="127"/>
      <c r="AD10" s="123"/>
      <c r="AE10" s="127"/>
      <c r="AF10" s="127"/>
      <c r="AG10" s="123"/>
      <c r="AH10" s="123"/>
      <c r="AI10" s="127" t="e">
        <f>#REF!-#REF!</f>
        <v>#REF!</v>
      </c>
      <c r="AJ10" s="123"/>
    </row>
    <row r="11" spans="1:36" ht="27.95" customHeight="1" thickBot="1" x14ac:dyDescent="0.3">
      <c r="A11" s="140" t="s">
        <v>58</v>
      </c>
      <c r="B11" s="163"/>
      <c r="C11" s="164">
        <f t="shared" ref="C11:O11" si="3">(C10-B10)/B10</f>
        <v>-6.9691981183973503E-2</v>
      </c>
      <c r="D11" s="164">
        <f t="shared" si="3"/>
        <v>-6.1925390197789032E-2</v>
      </c>
      <c r="E11" s="164">
        <f t="shared" si="3"/>
        <v>0.12900124529442691</v>
      </c>
      <c r="F11" s="164">
        <f t="shared" si="3"/>
        <v>9.5481248872617649E-2</v>
      </c>
      <c r="G11" s="164">
        <f t="shared" si="3"/>
        <v>7.3268823590907375E-2</v>
      </c>
      <c r="H11" s="164">
        <f t="shared" si="3"/>
        <v>-3.0364536906909986E-2</v>
      </c>
      <c r="I11" s="164">
        <f t="shared" si="3"/>
        <v>4.5726535271722896E-3</v>
      </c>
      <c r="J11" s="164">
        <f t="shared" si="3"/>
        <v>2.9358308786875894E-2</v>
      </c>
      <c r="K11" s="164">
        <f t="shared" si="3"/>
        <v>-8.0738147744113774E-3</v>
      </c>
      <c r="L11" s="274">
        <f t="shared" si="3"/>
        <v>4.4074177807781237E-2</v>
      </c>
      <c r="M11" s="164">
        <f t="shared" si="3"/>
        <v>7.4580998979543013E-3</v>
      </c>
      <c r="N11" s="164">
        <f t="shared" si="3"/>
        <v>7.093264013285863E-3</v>
      </c>
      <c r="O11" s="65">
        <f t="shared" si="3"/>
        <v>5.1203323931019132E-2</v>
      </c>
      <c r="P11" s="16"/>
      <c r="Q11" s="143"/>
      <c r="R11" s="65">
        <f>(R10-Q10)/Q10</f>
        <v>0.22829493202621839</v>
      </c>
      <c r="S11" s="366"/>
      <c r="T11" s="65">
        <f>(T10-S10)/S10</f>
        <v>0.15020055754759784</v>
      </c>
      <c r="AA11" s="123" t="s">
        <v>64</v>
      </c>
      <c r="AB11" s="123"/>
      <c r="AC11" s="127"/>
      <c r="AD11" s="123"/>
      <c r="AE11" s="127"/>
      <c r="AF11" s="127"/>
      <c r="AG11" s="123"/>
      <c r="AH11" s="123"/>
      <c r="AI11" s="127" t="e">
        <f>#REF!-#REF!</f>
        <v>#REF!</v>
      </c>
      <c r="AJ11" s="123"/>
    </row>
    <row r="12" spans="1:36" ht="27.95" hidden="1" customHeight="1" thickBot="1" x14ac:dyDescent="0.3">
      <c r="A12" s="128" t="s">
        <v>65</v>
      </c>
      <c r="B12" s="167">
        <f>(B6/B8)</f>
        <v>9.4217210737695982</v>
      </c>
      <c r="C12" s="168">
        <f t="shared" ref="C12:R12" si="4">(C6/C8)</f>
        <v>7.1670824030294336</v>
      </c>
      <c r="D12" s="168">
        <f t="shared" si="4"/>
        <v>6.8776220200097287</v>
      </c>
      <c r="E12" s="168">
        <f t="shared" si="4"/>
        <v>6.8650922333739404</v>
      </c>
      <c r="F12" s="169">
        <f t="shared" si="4"/>
        <v>8.0195533959288863</v>
      </c>
      <c r="G12" s="169"/>
      <c r="H12" s="169"/>
      <c r="I12" s="169"/>
      <c r="J12" s="169"/>
      <c r="K12" s="169"/>
      <c r="L12" s="169"/>
      <c r="M12" s="169"/>
      <c r="N12" s="169"/>
      <c r="O12" s="169"/>
      <c r="P12" s="126"/>
      <c r="Q12" s="125">
        <f t="shared" si="4"/>
        <v>4.8357106758950383</v>
      </c>
      <c r="R12" s="158">
        <f t="shared" si="4"/>
        <v>5.4501940092265118</v>
      </c>
      <c r="S12" s="125">
        <f>S6/S8</f>
        <v>4.8883453458588342</v>
      </c>
      <c r="T12" s="158">
        <f>T6/T8</f>
        <v>5.4597284964173474</v>
      </c>
      <c r="AA12" s="123" t="s">
        <v>66</v>
      </c>
      <c r="AB12" s="123"/>
      <c r="AC12" s="127"/>
      <c r="AD12" s="123"/>
      <c r="AE12" s="127"/>
      <c r="AF12" s="127"/>
      <c r="AG12" s="123"/>
      <c r="AH12" s="123"/>
      <c r="AI12" s="127" t="e">
        <f>#REF!-#REF!</f>
        <v>#REF!</v>
      </c>
      <c r="AJ12" s="123"/>
    </row>
    <row r="13" spans="1:36" ht="30" customHeight="1" thickBot="1" x14ac:dyDescent="0.3">
      <c r="T13" s="50"/>
      <c r="AA13" s="123" t="s">
        <v>67</v>
      </c>
      <c r="AB13" s="123"/>
      <c r="AC13" s="127"/>
      <c r="AD13" s="123"/>
      <c r="AE13" s="127"/>
      <c r="AF13" s="127"/>
      <c r="AG13" s="123"/>
      <c r="AH13" s="123"/>
      <c r="AI13" s="127" t="e">
        <f>#REF!-#REF!</f>
        <v>#REF!</v>
      </c>
      <c r="AJ13" s="123"/>
    </row>
    <row r="14" spans="1:36" ht="22.5" customHeight="1" x14ac:dyDescent="0.25">
      <c r="A14" s="428" t="s">
        <v>2</v>
      </c>
      <c r="B14" s="430">
        <v>2007</v>
      </c>
      <c r="C14" s="424">
        <v>2008</v>
      </c>
      <c r="D14" s="424">
        <v>2009</v>
      </c>
      <c r="E14" s="424">
        <v>2010</v>
      </c>
      <c r="F14" s="424">
        <v>2011</v>
      </c>
      <c r="G14" s="424">
        <v>2012</v>
      </c>
      <c r="H14" s="424">
        <v>2013</v>
      </c>
      <c r="I14" s="424">
        <v>2014</v>
      </c>
      <c r="J14" s="424">
        <v>2015</v>
      </c>
      <c r="K14" s="432">
        <v>2016</v>
      </c>
      <c r="L14" s="426">
        <v>2017</v>
      </c>
      <c r="M14" s="424">
        <v>2018</v>
      </c>
      <c r="N14" s="424">
        <v>2019</v>
      </c>
      <c r="O14" s="434">
        <v>2020</v>
      </c>
      <c r="P14" s="171" t="s">
        <v>53</v>
      </c>
      <c r="Q14" s="438" t="str">
        <f>Q3</f>
        <v>jan-junho</v>
      </c>
      <c r="R14" s="439"/>
      <c r="S14" s="436" t="s">
        <v>119</v>
      </c>
      <c r="T14" s="437"/>
      <c r="AA14" s="123" t="s">
        <v>68</v>
      </c>
      <c r="AB14" s="123"/>
      <c r="AC14" s="127"/>
      <c r="AD14" s="123"/>
      <c r="AE14" s="127"/>
      <c r="AF14" s="127"/>
      <c r="AG14" s="123"/>
      <c r="AH14" s="123"/>
      <c r="AI14" s="127" t="e">
        <f>#REF!-#REF!</f>
        <v>#REF!</v>
      </c>
      <c r="AJ14" s="123"/>
    </row>
    <row r="15" spans="1:36" ht="31.5" customHeight="1" thickBot="1" x14ac:dyDescent="0.3">
      <c r="A15" s="429"/>
      <c r="B15" s="431"/>
      <c r="C15" s="425"/>
      <c r="D15" s="425"/>
      <c r="E15" s="425"/>
      <c r="F15" s="425"/>
      <c r="G15" s="425"/>
      <c r="H15" s="425"/>
      <c r="I15" s="425"/>
      <c r="J15" s="425"/>
      <c r="K15" s="433"/>
      <c r="L15" s="427"/>
      <c r="M15" s="425"/>
      <c r="N15" s="425"/>
      <c r="O15" s="435"/>
      <c r="P15" s="172" t="str">
        <f>P4</f>
        <v>2007/2020</v>
      </c>
      <c r="Q15" s="170">
        <f>Q4</f>
        <v>2020</v>
      </c>
      <c r="R15" s="367">
        <f>R4</f>
        <v>2021</v>
      </c>
      <c r="S15" s="364" t="str">
        <f>S4</f>
        <v>jul 19 a jun 2020</v>
      </c>
      <c r="T15" s="365" t="str">
        <f>T4</f>
        <v>jul 20 a jun 2021</v>
      </c>
      <c r="AA15" s="123" t="s">
        <v>69</v>
      </c>
      <c r="AB15" s="123"/>
      <c r="AC15" s="127"/>
      <c r="AD15" s="123"/>
      <c r="AE15" s="127"/>
      <c r="AF15" s="127"/>
      <c r="AG15" s="123"/>
      <c r="AH15" s="123"/>
      <c r="AI15" s="127" t="e">
        <f>#REF!-#REF!</f>
        <v>#REF!</v>
      </c>
      <c r="AJ15" s="123"/>
    </row>
    <row r="16" spans="1:36" s="123" customFormat="1" ht="3" customHeight="1" thickBot="1" x14ac:dyDescent="0.3">
      <c r="A16" s="122"/>
      <c r="B16" s="155">
        <v>2007</v>
      </c>
      <c r="C16" s="155">
        <v>2008</v>
      </c>
      <c r="D16" s="155">
        <v>2009</v>
      </c>
      <c r="E16" s="155">
        <v>2010</v>
      </c>
      <c r="F16" s="155">
        <v>2011</v>
      </c>
      <c r="G16" s="155"/>
      <c r="H16" s="155"/>
      <c r="I16" s="155"/>
      <c r="J16" s="155"/>
      <c r="K16" s="155"/>
      <c r="L16" s="155"/>
      <c r="M16" s="155"/>
      <c r="N16" s="155"/>
      <c r="O16" s="373"/>
      <c r="P16" s="137"/>
      <c r="Q16" s="122"/>
      <c r="R16" s="155"/>
      <c r="S16" s="122"/>
      <c r="T16" s="155"/>
      <c r="AA16" s="123" t="s">
        <v>70</v>
      </c>
      <c r="AC16" s="127"/>
      <c r="AE16" s="127"/>
      <c r="AF16" s="127"/>
      <c r="AI16" s="127" t="e">
        <f>#REF!-#REF!</f>
        <v>#REF!</v>
      </c>
    </row>
    <row r="17" spans="1:36" ht="27.75" customHeight="1" x14ac:dyDescent="0.25">
      <c r="A17" s="138" t="s">
        <v>54</v>
      </c>
      <c r="B17" s="159">
        <v>392293.98699999956</v>
      </c>
      <c r="C17" s="160">
        <v>370979.67800000019</v>
      </c>
      <c r="D17" s="160">
        <v>344221.9980000002</v>
      </c>
      <c r="E17" s="160">
        <v>386156.65199999994</v>
      </c>
      <c r="F17" s="160">
        <v>390987.57200000004</v>
      </c>
      <c r="G17" s="160">
        <v>406063.09400000004</v>
      </c>
      <c r="H17" s="160">
        <v>407598.05399999983</v>
      </c>
      <c r="I17" s="160">
        <v>406953.16900000011</v>
      </c>
      <c r="J17" s="160">
        <v>421887.39099999977</v>
      </c>
      <c r="K17" s="231">
        <v>431264.80099999998</v>
      </c>
      <c r="L17" s="272">
        <v>442364.451999999</v>
      </c>
      <c r="M17" s="160">
        <v>454202.09499999997</v>
      </c>
      <c r="N17" s="160">
        <v>454929.95199999987</v>
      </c>
      <c r="O17" s="156">
        <v>388747.84700000053</v>
      </c>
      <c r="P17" s="121"/>
      <c r="Q17" s="142">
        <v>174050.90599999999</v>
      </c>
      <c r="R17" s="156">
        <v>207112.28800000006</v>
      </c>
      <c r="S17" s="139">
        <v>429048.66099999996</v>
      </c>
      <c r="T17" s="156">
        <v>421809.22900000005</v>
      </c>
      <c r="AA17" s="123" t="s">
        <v>71</v>
      </c>
      <c r="AB17" s="123"/>
      <c r="AC17" s="127"/>
      <c r="AD17" s="123"/>
      <c r="AE17" s="127"/>
      <c r="AF17" s="127"/>
      <c r="AG17" s="123"/>
      <c r="AH17" s="123"/>
      <c r="AI17" s="127" t="e">
        <f>#REF!-#REF!</f>
        <v>#REF!</v>
      </c>
      <c r="AJ17" s="123"/>
    </row>
    <row r="18" spans="1:36" ht="27.75" customHeight="1" thickBot="1" x14ac:dyDescent="0.3">
      <c r="A18" s="141" t="s">
        <v>58</v>
      </c>
      <c r="B18" s="161"/>
      <c r="C18" s="162">
        <f t="shared" ref="C18:L18" si="5">(C17-B17)/B17</f>
        <v>-5.4332489679479568E-2</v>
      </c>
      <c r="D18" s="162">
        <f t="shared" si="5"/>
        <v>-7.2127077537654183E-2</v>
      </c>
      <c r="E18" s="162">
        <f t="shared" si="5"/>
        <v>0.12182444539758823</v>
      </c>
      <c r="F18" s="162">
        <f t="shared" si="5"/>
        <v>1.2510259696368252E-2</v>
      </c>
      <c r="G18" s="162">
        <f t="shared" si="5"/>
        <v>3.8557547808706294E-2</v>
      </c>
      <c r="H18" s="162">
        <f t="shared" si="5"/>
        <v>3.7801022123911316E-3</v>
      </c>
      <c r="I18" s="162">
        <f t="shared" si="5"/>
        <v>-1.5821591729182263E-3</v>
      </c>
      <c r="J18" s="162">
        <f t="shared" si="5"/>
        <v>3.6697642720653331E-2</v>
      </c>
      <c r="K18" s="220">
        <f t="shared" si="5"/>
        <v>2.2227281971553901E-2</v>
      </c>
      <c r="L18" s="273">
        <f t="shared" si="5"/>
        <v>2.5737437820711511E-2</v>
      </c>
      <c r="M18" s="162">
        <f t="shared" ref="M18" si="6">(M17-L17)/L17</f>
        <v>2.6759932780496109E-2</v>
      </c>
      <c r="N18" s="162">
        <f t="shared" ref="N18:O18" si="7">(N17-M17)/M17</f>
        <v>1.6024959109884815E-3</v>
      </c>
      <c r="O18" s="64">
        <f t="shared" si="7"/>
        <v>-0.14547757233623376</v>
      </c>
      <c r="P18" s="1"/>
      <c r="Q18" s="145"/>
      <c r="R18" s="64">
        <f>(R17-Q17)/Q17</f>
        <v>0.18995236945218816</v>
      </c>
      <c r="S18" s="1"/>
      <c r="T18" s="64">
        <f>(T17-S17)/S17</f>
        <v>-1.6873218956392252E-2</v>
      </c>
      <c r="AA18" s="123" t="s">
        <v>72</v>
      </c>
      <c r="AB18" s="123"/>
      <c r="AC18" s="127"/>
      <c r="AD18" s="123"/>
      <c r="AE18" s="127"/>
      <c r="AF18" s="127"/>
      <c r="AG18" s="123"/>
      <c r="AH18" s="123"/>
      <c r="AI18" s="127" t="e">
        <f>#REF!-#REF!</f>
        <v>#REF!</v>
      </c>
      <c r="AJ18" s="123"/>
    </row>
    <row r="19" spans="1:36" ht="27.75" customHeight="1" x14ac:dyDescent="0.25">
      <c r="A19" s="138" t="s">
        <v>59</v>
      </c>
      <c r="B19" s="159">
        <v>62681.055999999982</v>
      </c>
      <c r="C19" s="160">
        <v>79621.592999999993</v>
      </c>
      <c r="D19" s="160">
        <v>77709.866999999998</v>
      </c>
      <c r="E19" s="160">
        <v>88593.928999999989</v>
      </c>
      <c r="F19" s="160">
        <v>80744.22</v>
      </c>
      <c r="G19" s="160">
        <v>85348.562999999995</v>
      </c>
      <c r="H19" s="160">
        <v>121368.935</v>
      </c>
      <c r="I19" s="160">
        <v>124143.97100000001</v>
      </c>
      <c r="J19" s="160">
        <v>115571.70700000001</v>
      </c>
      <c r="K19" s="231">
        <v>109068.98599999999</v>
      </c>
      <c r="L19" s="272">
        <v>136178.72600000011</v>
      </c>
      <c r="M19" s="160">
        <v>153404.38699999999</v>
      </c>
      <c r="N19" s="160">
        <v>167744.46300000002</v>
      </c>
      <c r="O19" s="156">
        <v>161744.84299999999</v>
      </c>
      <c r="P19" s="121"/>
      <c r="Q19" s="142">
        <v>74310.685999999958</v>
      </c>
      <c r="R19" s="156">
        <v>78414.821000000025</v>
      </c>
      <c r="S19" s="139">
        <v>165793.43499999997</v>
      </c>
      <c r="T19" s="156">
        <v>165848.978</v>
      </c>
      <c r="AA19" s="123" t="s">
        <v>73</v>
      </c>
      <c r="AB19" s="123"/>
      <c r="AC19" s="127"/>
      <c r="AD19" s="123"/>
      <c r="AE19" s="127"/>
      <c r="AF19" s="127"/>
      <c r="AG19" s="123"/>
      <c r="AH19" s="123"/>
      <c r="AI19" s="127" t="e">
        <f>#REF!-#REF!</f>
        <v>#REF!</v>
      </c>
      <c r="AJ19" s="123"/>
    </row>
    <row r="20" spans="1:36" ht="27.75" customHeight="1" thickBot="1" x14ac:dyDescent="0.3">
      <c r="A20" s="140" t="s">
        <v>58</v>
      </c>
      <c r="B20" s="163"/>
      <c r="C20" s="164">
        <f t="shared" ref="C20:O20" si="8">(C19-B19)/B19</f>
        <v>0.27026566048919176</v>
      </c>
      <c r="D20" s="164">
        <f t="shared" si="8"/>
        <v>-2.4010145087149853E-2</v>
      </c>
      <c r="E20" s="164">
        <f t="shared" si="8"/>
        <v>0.14006023199087436</v>
      </c>
      <c r="F20" s="164">
        <f t="shared" si="8"/>
        <v>-8.8603238264779852E-2</v>
      </c>
      <c r="G20" s="164">
        <f t="shared" si="8"/>
        <v>5.702380925842114E-2</v>
      </c>
      <c r="H20" s="164">
        <f t="shared" si="8"/>
        <v>0.42203841205856046</v>
      </c>
      <c r="I20" s="164">
        <f t="shared" si="8"/>
        <v>2.2864466924753087E-2</v>
      </c>
      <c r="J20" s="164">
        <f t="shared" si="8"/>
        <v>-6.9050989193828793E-2</v>
      </c>
      <c r="K20" s="232">
        <f t="shared" si="8"/>
        <v>-5.6265682741884385E-2</v>
      </c>
      <c r="L20" s="274">
        <f t="shared" si="8"/>
        <v>0.24855590020796675</v>
      </c>
      <c r="M20" s="164">
        <f t="shared" si="8"/>
        <v>0.12649303974249151</v>
      </c>
      <c r="N20" s="164">
        <f t="shared" si="8"/>
        <v>9.3478917261994809E-2</v>
      </c>
      <c r="O20" s="65">
        <f t="shared" si="8"/>
        <v>-3.5766426460228519E-2</v>
      </c>
      <c r="P20" s="16"/>
      <c r="Q20" s="143"/>
      <c r="R20" s="65">
        <f>(R19-Q19)/Q19</f>
        <v>5.5229405364392276E-2</v>
      </c>
      <c r="S20" s="366"/>
      <c r="T20" s="65">
        <f>(T19-S19)/S19</f>
        <v>3.3501326515150757E-4</v>
      </c>
    </row>
    <row r="21" spans="1:36" ht="27.75" customHeight="1" x14ac:dyDescent="0.25">
      <c r="A21" s="14" t="s">
        <v>62</v>
      </c>
      <c r="B21" s="165">
        <f>B17-B19</f>
        <v>329612.93099999957</v>
      </c>
      <c r="C21" s="166">
        <f t="shared" ref="C21:N21" si="9">C17-C19</f>
        <v>291358.0850000002</v>
      </c>
      <c r="D21" s="166">
        <f t="shared" si="9"/>
        <v>266512.13100000017</v>
      </c>
      <c r="E21" s="166">
        <f t="shared" si="9"/>
        <v>297562.72299999994</v>
      </c>
      <c r="F21" s="166">
        <f t="shared" si="9"/>
        <v>310243.35200000007</v>
      </c>
      <c r="G21" s="166">
        <f t="shared" si="9"/>
        <v>320714.53100000008</v>
      </c>
      <c r="H21" s="166">
        <f t="shared" si="9"/>
        <v>286229.11899999983</v>
      </c>
      <c r="I21" s="166">
        <f t="shared" si="9"/>
        <v>282809.19800000009</v>
      </c>
      <c r="J21" s="166">
        <f t="shared" si="9"/>
        <v>306315.68399999978</v>
      </c>
      <c r="K21" s="233">
        <f t="shared" si="9"/>
        <v>322195.815</v>
      </c>
      <c r="L21" s="275">
        <f t="shared" si="9"/>
        <v>306185.72599999886</v>
      </c>
      <c r="M21" s="166">
        <f t="shared" si="9"/>
        <v>300797.70799999998</v>
      </c>
      <c r="N21" s="166">
        <f t="shared" si="9"/>
        <v>287185.48899999983</v>
      </c>
      <c r="O21" s="157">
        <f t="shared" ref="O21" si="10">O17-O19</f>
        <v>227003.00400000054</v>
      </c>
      <c r="P21" s="1"/>
      <c r="Q21" s="144">
        <f>Q17-Q19</f>
        <v>99740.22000000003</v>
      </c>
      <c r="R21" s="157">
        <f>R17-R19</f>
        <v>128697.46700000003</v>
      </c>
      <c r="S21" s="3">
        <f>S17-S19</f>
        <v>263255.22600000002</v>
      </c>
      <c r="T21" s="157">
        <f>T17-T19</f>
        <v>255960.25100000005</v>
      </c>
    </row>
    <row r="22" spans="1:36" ht="27.75" customHeight="1" thickBot="1" x14ac:dyDescent="0.3">
      <c r="A22" s="140" t="s">
        <v>58</v>
      </c>
      <c r="B22" s="163"/>
      <c r="C22" s="164">
        <f t="shared" ref="C22:O22" si="11">(C21-B21)/B21</f>
        <v>-0.11605990664243518</v>
      </c>
      <c r="D22" s="164">
        <f t="shared" si="11"/>
        <v>-8.5276349890891168E-2</v>
      </c>
      <c r="E22" s="164">
        <f t="shared" si="11"/>
        <v>0.1165072369632576</v>
      </c>
      <c r="F22" s="164">
        <f t="shared" si="11"/>
        <v>4.261497835533698E-2</v>
      </c>
      <c r="G22" s="164">
        <f t="shared" si="11"/>
        <v>3.3751501627664215E-2</v>
      </c>
      <c r="H22" s="164">
        <f t="shared" si="11"/>
        <v>-0.10752681486702027</v>
      </c>
      <c r="I22" s="164">
        <f t="shared" si="11"/>
        <v>-1.1948193852351347E-2</v>
      </c>
      <c r="J22" s="164">
        <f t="shared" si="11"/>
        <v>8.3117827023432511E-2</v>
      </c>
      <c r="K22" s="232">
        <f t="shared" si="11"/>
        <v>5.1842369912734339E-2</v>
      </c>
      <c r="L22" s="274">
        <f t="shared" si="11"/>
        <v>-4.9690555415814887E-2</v>
      </c>
      <c r="M22" s="164">
        <f t="shared" si="11"/>
        <v>-1.7597221367526766E-2</v>
      </c>
      <c r="N22" s="164">
        <f t="shared" si="11"/>
        <v>-4.5253732451977856E-2</v>
      </c>
      <c r="O22" s="65">
        <f t="shared" si="11"/>
        <v>-0.20955963063997055</v>
      </c>
      <c r="P22" s="16"/>
      <c r="Q22" s="143"/>
      <c r="R22" s="65">
        <f>(R21-Q21)/Q21</f>
        <v>0.29032668065099509</v>
      </c>
      <c r="S22" s="366"/>
      <c r="T22" s="65">
        <f>(T21-S21)/S21</f>
        <v>-2.7710655970035619E-2</v>
      </c>
    </row>
    <row r="23" spans="1:36" ht="27.75" hidden="1" customHeight="1" thickBot="1" x14ac:dyDescent="0.3">
      <c r="A23" s="128" t="s">
        <v>65</v>
      </c>
      <c r="B23" s="167">
        <f>(B17/B19)</f>
        <v>6.2585733558796406</v>
      </c>
      <c r="C23" s="168">
        <f>(C17/C19)</f>
        <v>4.6592847997904316</v>
      </c>
      <c r="D23" s="168">
        <f>(D17/D19)</f>
        <v>4.4295790391714371</v>
      </c>
      <c r="E23" s="168">
        <f>(E17/E19)</f>
        <v>4.3587258896712884</v>
      </c>
      <c r="F23" s="169">
        <f>(F17/F19)</f>
        <v>4.8422979626281615</v>
      </c>
      <c r="G23" s="169"/>
      <c r="H23" s="169"/>
      <c r="I23" s="169"/>
      <c r="J23" s="169"/>
      <c r="K23" s="169"/>
      <c r="L23" s="169"/>
      <c r="M23" s="169"/>
      <c r="N23" s="169"/>
      <c r="O23" s="169"/>
      <c r="P23" s="126"/>
      <c r="Q23" s="125">
        <f>(Q17/Q19)</f>
        <v>2.3422056149501849</v>
      </c>
      <c r="R23" s="158">
        <f>(R17/R19)</f>
        <v>2.6412390586213288</v>
      </c>
      <c r="S23" s="125">
        <f>S17/S19</f>
        <v>2.5878507252111644</v>
      </c>
      <c r="T23" s="158">
        <f>T17/T19</f>
        <v>2.5433333029040437</v>
      </c>
    </row>
    <row r="24" spans="1:36" ht="30" customHeight="1" thickBot="1" x14ac:dyDescent="0.3">
      <c r="T24" s="50"/>
    </row>
    <row r="25" spans="1:36" ht="22.5" customHeight="1" x14ac:dyDescent="0.25">
      <c r="A25" s="428" t="s">
        <v>15</v>
      </c>
      <c r="B25" s="430">
        <v>2007</v>
      </c>
      <c r="C25" s="424">
        <v>2008</v>
      </c>
      <c r="D25" s="424">
        <v>2009</v>
      </c>
      <c r="E25" s="424">
        <v>2010</v>
      </c>
      <c r="F25" s="424">
        <v>2011</v>
      </c>
      <c r="G25" s="424">
        <v>2012</v>
      </c>
      <c r="H25" s="424">
        <v>2013</v>
      </c>
      <c r="I25" s="424">
        <v>2014</v>
      </c>
      <c r="J25" s="424">
        <v>2015</v>
      </c>
      <c r="K25" s="432">
        <v>2016</v>
      </c>
      <c r="L25" s="426">
        <v>2017</v>
      </c>
      <c r="M25" s="424">
        <v>2018</v>
      </c>
      <c r="N25" s="424">
        <v>2019</v>
      </c>
      <c r="O25" s="434">
        <v>2020</v>
      </c>
      <c r="P25" s="171" t="s">
        <v>53</v>
      </c>
      <c r="Q25" s="438" t="str">
        <f>Q14</f>
        <v>jan-junho</v>
      </c>
      <c r="R25" s="439"/>
      <c r="S25" s="436" t="s">
        <v>119</v>
      </c>
      <c r="T25" s="437"/>
    </row>
    <row r="26" spans="1:36" ht="31.5" customHeight="1" thickBot="1" x14ac:dyDescent="0.3">
      <c r="A26" s="429"/>
      <c r="B26" s="431"/>
      <c r="C26" s="425"/>
      <c r="D26" s="425"/>
      <c r="E26" s="425"/>
      <c r="F26" s="425"/>
      <c r="G26" s="425"/>
      <c r="H26" s="425"/>
      <c r="I26" s="425"/>
      <c r="J26" s="425"/>
      <c r="K26" s="433"/>
      <c r="L26" s="427"/>
      <c r="M26" s="425"/>
      <c r="N26" s="425"/>
      <c r="O26" s="435"/>
      <c r="P26" s="172" t="str">
        <f>P4</f>
        <v>2007/2020</v>
      </c>
      <c r="Q26" s="170">
        <f>Q4</f>
        <v>2020</v>
      </c>
      <c r="R26" s="367">
        <f>R4</f>
        <v>2021</v>
      </c>
      <c r="S26" s="364" t="str">
        <f>S4</f>
        <v>jul 19 a jun 2020</v>
      </c>
      <c r="T26" s="365" t="str">
        <f>T4</f>
        <v>jul 20 a jun 2021</v>
      </c>
    </row>
    <row r="27" spans="1:36" s="123" customFormat="1" ht="3" customHeight="1" thickBot="1" x14ac:dyDescent="0.3">
      <c r="A27" s="122"/>
      <c r="B27" s="155">
        <v>2007</v>
      </c>
      <c r="C27" s="155">
        <v>2008</v>
      </c>
      <c r="D27" s="155">
        <v>2009</v>
      </c>
      <c r="E27" s="155">
        <v>2010</v>
      </c>
      <c r="F27" s="155">
        <v>2011</v>
      </c>
      <c r="G27" s="155"/>
      <c r="H27" s="155"/>
      <c r="I27" s="155"/>
      <c r="J27" s="155"/>
      <c r="K27" s="155"/>
      <c r="L27" s="155"/>
      <c r="M27" s="155"/>
      <c r="N27" s="155"/>
      <c r="O27" s="373"/>
      <c r="P27" s="137"/>
      <c r="Q27" s="122"/>
      <c r="R27" s="155"/>
      <c r="S27" s="122"/>
      <c r="T27" s="155"/>
    </row>
    <row r="28" spans="1:36" ht="27.75" customHeight="1" x14ac:dyDescent="0.25">
      <c r="A28" s="138" t="s">
        <v>54</v>
      </c>
      <c r="B28" s="159">
        <v>203692.62899999981</v>
      </c>
      <c r="C28" s="160">
        <v>204985.89900000018</v>
      </c>
      <c r="D28" s="160">
        <v>199789.29300000027</v>
      </c>
      <c r="E28" s="160">
        <v>228223.55300000007</v>
      </c>
      <c r="F28" s="160">
        <v>265930.68799999997</v>
      </c>
      <c r="G28" s="160">
        <v>297441.74100000004</v>
      </c>
      <c r="H28" s="160">
        <v>313195.50799999997</v>
      </c>
      <c r="I28" s="160">
        <v>319331.63400000008</v>
      </c>
      <c r="J28" s="160">
        <v>313646.51399999997</v>
      </c>
      <c r="K28" s="231">
        <v>292708.82400000008</v>
      </c>
      <c r="L28" s="272">
        <v>335676.5479999996</v>
      </c>
      <c r="M28" s="160">
        <v>346139.44199999998</v>
      </c>
      <c r="N28" s="160">
        <v>364472.386</v>
      </c>
      <c r="O28" s="156">
        <v>458387.56299999845</v>
      </c>
      <c r="P28" s="121"/>
      <c r="Q28" s="142">
        <v>190999.42200000002</v>
      </c>
      <c r="R28" s="156">
        <v>228473.75200000004</v>
      </c>
      <c r="S28" s="139">
        <v>390260.696</v>
      </c>
      <c r="T28" s="156">
        <v>495861.89299999998</v>
      </c>
    </row>
    <row r="29" spans="1:36" ht="27.75" customHeight="1" thickBot="1" x14ac:dyDescent="0.3">
      <c r="A29" s="141" t="s">
        <v>58</v>
      </c>
      <c r="B29" s="161"/>
      <c r="C29" s="162">
        <f t="shared" ref="C29:O29" si="12">(C28-B28)/B28</f>
        <v>6.3491251811589565E-3</v>
      </c>
      <c r="D29" s="162">
        <f t="shared" si="12"/>
        <v>-2.5351041341628616E-2</v>
      </c>
      <c r="E29" s="162">
        <f t="shared" si="12"/>
        <v>0.14232124040801208</v>
      </c>
      <c r="F29" s="162">
        <f t="shared" si="12"/>
        <v>0.16522017339726491</v>
      </c>
      <c r="G29" s="162">
        <f t="shared" si="12"/>
        <v>0.11849348127885141</v>
      </c>
      <c r="H29" s="162">
        <f t="shared" si="12"/>
        <v>5.296421056115299E-2</v>
      </c>
      <c r="I29" s="162">
        <f t="shared" si="12"/>
        <v>1.9591998746035993E-2</v>
      </c>
      <c r="J29" s="162">
        <f t="shared" si="12"/>
        <v>-1.7803184510057374E-2</v>
      </c>
      <c r="K29" s="220">
        <f t="shared" si="12"/>
        <v>-6.6755691727534677E-2</v>
      </c>
      <c r="L29" s="273">
        <f t="shared" si="12"/>
        <v>0.14679340175955716</v>
      </c>
      <c r="M29" s="162">
        <f t="shared" si="12"/>
        <v>3.1169571012153018E-2</v>
      </c>
      <c r="N29" s="162">
        <f t="shared" si="12"/>
        <v>5.2964042161944717E-2</v>
      </c>
      <c r="O29" s="64">
        <f t="shared" si="12"/>
        <v>0.25767432762381742</v>
      </c>
      <c r="P29" s="1"/>
      <c r="Q29" s="145"/>
      <c r="R29" s="64">
        <f>(R28-Q28)/Q28</f>
        <v>0.19620127436825444</v>
      </c>
      <c r="S29" s="1"/>
      <c r="T29" s="64">
        <f>(T28-S28)/S28</f>
        <v>0.27059142281650617</v>
      </c>
    </row>
    <row r="30" spans="1:36" ht="27.75" customHeight="1" x14ac:dyDescent="0.25">
      <c r="A30" s="138" t="s">
        <v>59</v>
      </c>
      <c r="B30" s="159">
        <v>575.60500000000002</v>
      </c>
      <c r="C30" s="160">
        <v>741.03499999999963</v>
      </c>
      <c r="D30" s="160">
        <v>1388.8809999999992</v>
      </c>
      <c r="E30" s="160">
        <v>899.43600000000015</v>
      </c>
      <c r="F30" s="160">
        <v>1170.3490000000002</v>
      </c>
      <c r="G30" s="160">
        <v>1022.7370000000001</v>
      </c>
      <c r="H30" s="160">
        <v>1030.066</v>
      </c>
      <c r="I30" s="160">
        <v>1010.02</v>
      </c>
      <c r="J30" s="160">
        <v>1183.202</v>
      </c>
      <c r="K30" s="231">
        <v>1121.55</v>
      </c>
      <c r="L30" s="272">
        <v>1027.2</v>
      </c>
      <c r="M30" s="160">
        <v>1322.664</v>
      </c>
      <c r="N30" s="160">
        <v>1463.875</v>
      </c>
      <c r="O30" s="156">
        <v>1904.1249999999998</v>
      </c>
      <c r="P30" s="121"/>
      <c r="Q30" s="142">
        <v>1179.837</v>
      </c>
      <c r="R30" s="156">
        <v>1506.3780000000006</v>
      </c>
      <c r="S30" s="139">
        <v>1811.2040000000002</v>
      </c>
      <c r="T30" s="156">
        <v>2231.0140000000006</v>
      </c>
    </row>
    <row r="31" spans="1:36" ht="27.75" customHeight="1" thickBot="1" x14ac:dyDescent="0.3">
      <c r="A31" s="140" t="s">
        <v>58</v>
      </c>
      <c r="B31" s="163"/>
      <c r="C31" s="164">
        <f t="shared" ref="C31:O31" si="13">(C30-B30)/B30</f>
        <v>0.28740195099069604</v>
      </c>
      <c r="D31" s="164">
        <f t="shared" si="13"/>
        <v>0.87424480625071677</v>
      </c>
      <c r="E31" s="164">
        <f t="shared" si="13"/>
        <v>-0.35240240164564085</v>
      </c>
      <c r="F31" s="164">
        <f t="shared" si="13"/>
        <v>0.30120319844880566</v>
      </c>
      <c r="G31" s="164">
        <f t="shared" si="13"/>
        <v>-0.12612648022085726</v>
      </c>
      <c r="H31" s="164">
        <f t="shared" si="13"/>
        <v>7.1660651760911652E-3</v>
      </c>
      <c r="I31" s="164">
        <f t="shared" si="13"/>
        <v>-1.9460888913914301E-2</v>
      </c>
      <c r="J31" s="164">
        <f t="shared" si="13"/>
        <v>0.17146393140729888</v>
      </c>
      <c r="K31" s="232">
        <f t="shared" si="13"/>
        <v>-5.2106064729437615E-2</v>
      </c>
      <c r="L31" s="274">
        <f t="shared" si="13"/>
        <v>-8.4124648923364909E-2</v>
      </c>
      <c r="M31" s="164">
        <f t="shared" si="13"/>
        <v>0.28764018691588777</v>
      </c>
      <c r="N31" s="164">
        <f t="shared" si="13"/>
        <v>0.10676256403742751</v>
      </c>
      <c r="O31" s="65">
        <f t="shared" si="13"/>
        <v>0.30074289129877879</v>
      </c>
      <c r="P31" s="16"/>
      <c r="Q31" s="143"/>
      <c r="R31" s="65">
        <f>(R30-Q30)/Q30</f>
        <v>0.27676789251396644</v>
      </c>
      <c r="S31" s="366"/>
      <c r="T31" s="65">
        <f>(T30-S30)/S30</f>
        <v>0.23178504464433622</v>
      </c>
    </row>
    <row r="32" spans="1:36" ht="27.75" customHeight="1" x14ac:dyDescent="0.25">
      <c r="A32" s="14" t="s">
        <v>62</v>
      </c>
      <c r="B32" s="165">
        <f>(B28-B30)</f>
        <v>203117.0239999998</v>
      </c>
      <c r="C32" s="166">
        <f t="shared" ref="C32:M32" si="14">(C28-C30)</f>
        <v>204244.86400000018</v>
      </c>
      <c r="D32" s="166">
        <f t="shared" si="14"/>
        <v>198400.41200000027</v>
      </c>
      <c r="E32" s="166">
        <f t="shared" si="14"/>
        <v>227324.11700000009</v>
      </c>
      <c r="F32" s="166">
        <f t="shared" si="14"/>
        <v>264760.33899999998</v>
      </c>
      <c r="G32" s="166">
        <f t="shared" si="14"/>
        <v>296419.00400000002</v>
      </c>
      <c r="H32" s="166">
        <f t="shared" si="14"/>
        <v>312165.44199999998</v>
      </c>
      <c r="I32" s="166">
        <f t="shared" si="14"/>
        <v>318321.61400000006</v>
      </c>
      <c r="J32" s="166">
        <f t="shared" si="14"/>
        <v>312463.31199999998</v>
      </c>
      <c r="K32" s="233">
        <f t="shared" si="14"/>
        <v>291587.27400000009</v>
      </c>
      <c r="L32" s="275">
        <f t="shared" si="14"/>
        <v>334649.34799999959</v>
      </c>
      <c r="M32" s="166">
        <f t="shared" si="14"/>
        <v>344816.77799999999</v>
      </c>
      <c r="N32" s="166">
        <f t="shared" ref="N32:O32" si="15">(N28-N30)</f>
        <v>363008.511</v>
      </c>
      <c r="O32" s="157">
        <f t="shared" si="15"/>
        <v>456483.43799999845</v>
      </c>
      <c r="P32" s="1"/>
      <c r="Q32" s="144">
        <f>Q28-Q30</f>
        <v>189819.58500000002</v>
      </c>
      <c r="R32" s="157">
        <f>R28-R30</f>
        <v>226967.37400000004</v>
      </c>
      <c r="S32" s="3">
        <f>S28-S30</f>
        <v>388449.49199999997</v>
      </c>
      <c r="T32" s="157">
        <f>T28-T30</f>
        <v>493630.87899999996</v>
      </c>
    </row>
    <row r="33" spans="1:20" ht="27.75" customHeight="1" thickBot="1" x14ac:dyDescent="0.3">
      <c r="A33" s="140" t="s">
        <v>58</v>
      </c>
      <c r="B33" s="163"/>
      <c r="C33" s="164">
        <f t="shared" ref="C33:O33" si="16">(C32-B32)/B32</f>
        <v>5.5526611102788507E-3</v>
      </c>
      <c r="D33" s="164">
        <f t="shared" si="16"/>
        <v>-2.8614927619427914E-2</v>
      </c>
      <c r="E33" s="164">
        <f t="shared" si="16"/>
        <v>0.14578450068944299</v>
      </c>
      <c r="F33" s="164">
        <f t="shared" si="16"/>
        <v>0.16468213973091064</v>
      </c>
      <c r="G33" s="164">
        <f t="shared" si="16"/>
        <v>0.11957480157177182</v>
      </c>
      <c r="H33" s="164">
        <f t="shared" si="16"/>
        <v>5.3122228290059179E-2</v>
      </c>
      <c r="I33" s="164">
        <f t="shared" si="16"/>
        <v>1.972086327223908E-2</v>
      </c>
      <c r="J33" s="164">
        <f t="shared" si="16"/>
        <v>-1.840372045864307E-2</v>
      </c>
      <c r="K33" s="232">
        <f t="shared" si="16"/>
        <v>-6.6811165337708145E-2</v>
      </c>
      <c r="L33" s="274">
        <f t="shared" si="16"/>
        <v>0.14768159600819714</v>
      </c>
      <c r="M33" s="164">
        <f t="shared" si="16"/>
        <v>3.038233918806384E-2</v>
      </c>
      <c r="N33" s="164">
        <f t="shared" si="16"/>
        <v>5.2757679326149283E-2</v>
      </c>
      <c r="O33" s="65">
        <f t="shared" si="16"/>
        <v>0.25750064851784826</v>
      </c>
      <c r="P33" s="16"/>
      <c r="Q33" s="143"/>
      <c r="R33" s="65">
        <f>(R32-Q32)/Q32</f>
        <v>0.19570050687867649</v>
      </c>
      <c r="S33" s="366"/>
      <c r="T33" s="65">
        <f>(T32-S32)/S32</f>
        <v>0.27077236337330568</v>
      </c>
    </row>
    <row r="34" spans="1:20" ht="27.75" hidden="1" customHeight="1" thickBot="1" x14ac:dyDescent="0.3">
      <c r="A34" s="128" t="s">
        <v>65</v>
      </c>
      <c r="B34" s="167">
        <f>(B28/B30)</f>
        <v>353.87571164253228</v>
      </c>
      <c r="C34" s="168">
        <f>(C28/C30)</f>
        <v>276.62107592758815</v>
      </c>
      <c r="D34" s="168">
        <f>(D28/D30)</f>
        <v>143.84910802293385</v>
      </c>
      <c r="E34" s="168">
        <f>(E28/E30)</f>
        <v>253.74073641704362</v>
      </c>
      <c r="F34" s="169">
        <f>(F28/F30)</f>
        <v>227.22340771855227</v>
      </c>
      <c r="G34" s="169"/>
      <c r="H34" s="169"/>
      <c r="I34" s="169"/>
      <c r="J34" s="169"/>
      <c r="K34" s="169"/>
      <c r="L34" s="169"/>
      <c r="M34" s="169"/>
      <c r="N34" s="169"/>
      <c r="O34" s="169"/>
      <c r="P34" s="126"/>
      <c r="Q34" s="125">
        <f>(Q28/Q30)</f>
        <v>161.88627920636497</v>
      </c>
      <c r="R34" s="158">
        <f>(R28/R30)</f>
        <v>151.6709298728473</v>
      </c>
    </row>
    <row r="36" spans="1:20" x14ac:dyDescent="0.25">
      <c r="A36" s="9" t="s">
        <v>74</v>
      </c>
    </row>
  </sheetData>
  <mergeCells count="51">
    <mergeCell ref="S25:T25"/>
    <mergeCell ref="N3:N4"/>
    <mergeCell ref="N14:N15"/>
    <mergeCell ref="N25:N26"/>
    <mergeCell ref="Q25:R25"/>
    <mergeCell ref="Q14:R14"/>
    <mergeCell ref="S14:T14"/>
    <mergeCell ref="Q3:R3"/>
    <mergeCell ref="S3:T3"/>
    <mergeCell ref="K25:K26"/>
    <mergeCell ref="L25:L26"/>
    <mergeCell ref="M25:M26"/>
    <mergeCell ref="O3:O4"/>
    <mergeCell ref="O14:O15"/>
    <mergeCell ref="O25:O26"/>
    <mergeCell ref="M3:M4"/>
    <mergeCell ref="J14:J15"/>
    <mergeCell ref="K14:K15"/>
    <mergeCell ref="L14:L15"/>
    <mergeCell ref="M14:M15"/>
    <mergeCell ref="A25:A26"/>
    <mergeCell ref="B25:B26"/>
    <mergeCell ref="C25:C26"/>
    <mergeCell ref="D25:D26"/>
    <mergeCell ref="E25:E26"/>
    <mergeCell ref="F25:F26"/>
    <mergeCell ref="G25:G26"/>
    <mergeCell ref="H25:H26"/>
    <mergeCell ref="H14:H15"/>
    <mergeCell ref="I14:I15"/>
    <mergeCell ref="I25:I26"/>
    <mergeCell ref="J25:J26"/>
    <mergeCell ref="A14:A15"/>
    <mergeCell ref="B14:B15"/>
    <mergeCell ref="C14:C15"/>
    <mergeCell ref="D14:D15"/>
    <mergeCell ref="E14:E15"/>
    <mergeCell ref="F14:F15"/>
    <mergeCell ref="G14:G15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conditionalFormatting sqref="Q12:R12">
    <cfRule type="cellIs" dxfId="19" priority="75" operator="greaterThan">
      <formula>0</formula>
    </cfRule>
    <cfRule type="cellIs" dxfId="18" priority="76" operator="lessThan">
      <formula>0</formula>
    </cfRule>
  </conditionalFormatting>
  <conditionalFormatting sqref="B12:O12">
    <cfRule type="cellIs" dxfId="17" priority="73" operator="greaterThan">
      <formula>0</formula>
    </cfRule>
    <cfRule type="cellIs" dxfId="16" priority="74" operator="lessThan">
      <formula>0</formula>
    </cfRule>
  </conditionalFormatting>
  <conditionalFormatting sqref="B23:O23">
    <cfRule type="cellIs" dxfId="15" priority="69" operator="greaterThan">
      <formula>0</formula>
    </cfRule>
    <cfRule type="cellIs" dxfId="14" priority="70" operator="lessThan">
      <formula>0</formula>
    </cfRule>
  </conditionalFormatting>
  <conditionalFormatting sqref="Q23:R23">
    <cfRule type="cellIs" dxfId="13" priority="71" operator="greaterThan">
      <formula>0</formula>
    </cfRule>
    <cfRule type="cellIs" dxfId="12" priority="72" operator="lessThan">
      <formula>0</formula>
    </cfRule>
  </conditionalFormatting>
  <conditionalFormatting sqref="Q34:R34">
    <cfRule type="cellIs" dxfId="11" priority="67" operator="greaterThan">
      <formula>0</formula>
    </cfRule>
    <cfRule type="cellIs" dxfId="10" priority="68" operator="lessThan">
      <formula>0</formula>
    </cfRule>
  </conditionalFormatting>
  <conditionalFormatting sqref="B34:O34">
    <cfRule type="cellIs" dxfId="9" priority="65" operator="greaterThan">
      <formula>0</formula>
    </cfRule>
    <cfRule type="cellIs" dxfId="8" priority="66" operator="lessThan">
      <formula>0</formula>
    </cfRule>
  </conditionalFormatting>
  <conditionalFormatting sqref="S12:T12">
    <cfRule type="cellIs" dxfId="7" priority="48" operator="greaterThan">
      <formula>0</formula>
    </cfRule>
    <cfRule type="cellIs" dxfId="6" priority="49" operator="lessThan">
      <formula>0</formula>
    </cfRule>
  </conditionalFormatting>
  <conditionalFormatting sqref="S23:T23">
    <cfRule type="cellIs" dxfId="5" priority="46" operator="greaterThan">
      <formula>0</formula>
    </cfRule>
    <cfRule type="cellIs" dxfId="4" priority="4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ignoredErrors>
    <ignoredError sqref="R10 T10 R21:T21 R32:T33" formula="1"/>
    <ignoredError sqref="T22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4" id="{F9C7D59A-DBB9-4FE9-A2C7-BCBEAFC3E8E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63" id="{D35F109C-C61A-417F-9838-D7DAF6E0CD9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</xm:sqref>
        </x14:conditionalFormatting>
        <x14:conditionalFormatting xmlns:xm="http://schemas.microsoft.com/office/excel/2006/main">
          <x14:cfRule type="iconSet" priority="62" id="{A66956AF-FC9D-420D-978A-AE7CE96F86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61" id="{BFA25C74-B2BF-4E53-8863-6EA369C846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60" id="{A3FAA6F9-50EC-4286-8CDD-849D5A0866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59" id="{52D24C94-3373-42AF-BD3D-BF9AC587C0C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R18</xm:sqref>
        </x14:conditionalFormatting>
        <x14:conditionalFormatting xmlns:xm="http://schemas.microsoft.com/office/excel/2006/main">
          <x14:cfRule type="iconSet" priority="58" id="{BF023687-AF9C-420B-8CEF-BB2E39A06AD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57" id="{6303A1F6-DDEC-45A0-BDCA-91FF282AED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56" id="{891BBD59-AC9D-493D-BD99-E1A351E650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55" id="{E27E1925-2BD5-4397-BDB9-47938E2CAC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R29</xm:sqref>
        </x14:conditionalFormatting>
        <x14:conditionalFormatting xmlns:xm="http://schemas.microsoft.com/office/excel/2006/main">
          <x14:cfRule type="iconSet" priority="54" id="{37FAA1FE-A550-4977-810F-44CBB993723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53" id="{A900F5CF-C5B6-4494-AF55-42740F0150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77" id="{924C92F0-E01D-4E1C-B2F0-AA88ABF6DD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R9</xm:sqref>
        </x14:conditionalFormatting>
        <x14:conditionalFormatting xmlns:xm="http://schemas.microsoft.com/office/excel/2006/main">
          <x14:cfRule type="iconSet" priority="78" id="{94D59631-E479-4F70-BF3B-0AF664B8B03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R11</xm:sqref>
        </x14:conditionalFormatting>
        <x14:conditionalFormatting xmlns:xm="http://schemas.microsoft.com/office/excel/2006/main">
          <x14:cfRule type="iconSet" priority="79" id="{3D74A8ED-AD3C-42DF-A34D-67BB4E3902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R20</xm:sqref>
        </x14:conditionalFormatting>
        <x14:conditionalFormatting xmlns:xm="http://schemas.microsoft.com/office/excel/2006/main">
          <x14:cfRule type="iconSet" priority="80" id="{9C79EC98-D39C-46B1-A3B3-63CC8401AE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R22</xm:sqref>
        </x14:conditionalFormatting>
        <x14:conditionalFormatting xmlns:xm="http://schemas.microsoft.com/office/excel/2006/main">
          <x14:cfRule type="iconSet" priority="81" id="{A903C13E-D316-4328-868B-A0F8D7940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R31</xm:sqref>
        </x14:conditionalFormatting>
        <x14:conditionalFormatting xmlns:xm="http://schemas.microsoft.com/office/excel/2006/main">
          <x14:cfRule type="iconSet" priority="82" id="{E20F243F-159C-4C98-A071-D07BF561045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R33</xm:sqref>
        </x14:conditionalFormatting>
        <x14:conditionalFormatting xmlns:xm="http://schemas.microsoft.com/office/excel/2006/main">
          <x14:cfRule type="iconSet" priority="52" id="{26BC2C2C-A7C2-4DF7-9B96-6F451BE56C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51" id="{3B84D7CD-4829-48AF-90EF-EDBEB61892F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50" id="{AB696FCE-375E-4051-AD9E-0389A60CFF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45" id="{5976BA11-12B3-4D24-8FDD-2B3EFFEB65C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</xm:sqref>
        </x14:conditionalFormatting>
        <x14:conditionalFormatting xmlns:xm="http://schemas.microsoft.com/office/excel/2006/main">
          <x14:cfRule type="iconSet" priority="44" id="{7B1470AE-4F7A-43A3-9D65-D854D31B58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S9:T9</xm:sqref>
        </x14:conditionalFormatting>
        <x14:conditionalFormatting xmlns:xm="http://schemas.microsoft.com/office/excel/2006/main">
          <x14:cfRule type="iconSet" priority="43" id="{C245394C-67B5-4D42-A440-77D8654145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S11:T11</xm:sqref>
        </x14:conditionalFormatting>
        <x14:conditionalFormatting xmlns:xm="http://schemas.microsoft.com/office/excel/2006/main">
          <x14:cfRule type="iconSet" priority="42" id="{C86BFAB7-747D-4302-9926-D0A980ACEE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T18</xm:sqref>
        </x14:conditionalFormatting>
        <x14:conditionalFormatting xmlns:xm="http://schemas.microsoft.com/office/excel/2006/main">
          <x14:cfRule type="iconSet" priority="41" id="{625D3CDB-7FC0-4518-BBFD-B834E860348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S20:T20</xm:sqref>
        </x14:conditionalFormatting>
        <x14:conditionalFormatting xmlns:xm="http://schemas.microsoft.com/office/excel/2006/main">
          <x14:cfRule type="iconSet" priority="40" id="{D84E8587-4406-4E64-8173-8F841A44D1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S22:T22</xm:sqref>
        </x14:conditionalFormatting>
        <x14:conditionalFormatting xmlns:xm="http://schemas.microsoft.com/office/excel/2006/main">
          <x14:cfRule type="iconSet" priority="39" id="{6107892A-2EED-4674-AB97-4FDEB197E37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T29</xm:sqref>
        </x14:conditionalFormatting>
        <x14:conditionalFormatting xmlns:xm="http://schemas.microsoft.com/office/excel/2006/main">
          <x14:cfRule type="iconSet" priority="38" id="{23BBC8AC-AED0-4AE1-968A-68D81C6D66B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S31:T31</xm:sqref>
        </x14:conditionalFormatting>
        <x14:conditionalFormatting xmlns:xm="http://schemas.microsoft.com/office/excel/2006/main">
          <x14:cfRule type="iconSet" priority="37" id="{7545C18B-99B1-4F70-902C-00997B9690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S33:T33</xm:sqref>
        </x14:conditionalFormatting>
        <x14:conditionalFormatting xmlns:xm="http://schemas.microsoft.com/office/excel/2006/main">
          <x14:cfRule type="iconSet" priority="27" id="{79B84A7F-7826-433B-889F-EF7400DC361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N7:O7</xm:sqref>
        </x14:conditionalFormatting>
        <x14:conditionalFormatting xmlns:xm="http://schemas.microsoft.com/office/excel/2006/main">
          <x14:cfRule type="iconSet" priority="26" id="{3912A0CF-CF8E-4288-BBA8-63653AA64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N9:O9</xm:sqref>
        </x14:conditionalFormatting>
        <x14:conditionalFormatting xmlns:xm="http://schemas.microsoft.com/office/excel/2006/main">
          <x14:cfRule type="iconSet" priority="25" id="{BCF7820A-4E68-43DE-AA9E-410C4FBFB0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N11:O11</xm:sqref>
        </x14:conditionalFormatting>
        <x14:conditionalFormatting xmlns:xm="http://schemas.microsoft.com/office/excel/2006/main">
          <x14:cfRule type="iconSet" priority="24" id="{762DEB60-CD7E-41E7-B488-A6D433E1EA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23" id="{EFD67E0D-78DE-404E-84B4-0A7646DE58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22" id="{3775BC67-5AD3-4D69-A599-899C151601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9" id="{57628F2B-4110-438C-91D8-CBD8A117C9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N18:O18</xm:sqref>
        </x14:conditionalFormatting>
        <x14:conditionalFormatting xmlns:xm="http://schemas.microsoft.com/office/excel/2006/main">
          <x14:cfRule type="iconSet" priority="8" id="{DF8C0F06-4BDD-43A8-BC5F-C1FC7DF008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N20:O20</xm:sqref>
        </x14:conditionalFormatting>
        <x14:conditionalFormatting xmlns:xm="http://schemas.microsoft.com/office/excel/2006/main">
          <x14:cfRule type="iconSet" priority="7" id="{278035F3-FEA1-4EEB-8E92-BC2E1315D8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N22:O22</xm:sqref>
        </x14:conditionalFormatting>
        <x14:conditionalFormatting xmlns:xm="http://schemas.microsoft.com/office/excel/2006/main">
          <x14:cfRule type="iconSet" priority="18" id="{78BBCB7D-3E47-4757-9147-356D658B30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17" id="{0700B9FF-0108-4C1C-867E-8742E750D5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16" id="{E606A585-71A1-4756-8F23-2EF92D379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12" id="{90EE6A8C-FDA4-4F02-85F7-9622B976DB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11" id="{F3CC0DC1-F667-4F07-8C60-94681D89E6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10" id="{F99FFDEB-1D60-443E-84BC-EB5905DA8B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6" id="{11B6A35D-825C-4E5F-9B71-06C6C63C24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5" id="{757719FE-30DC-4A87-B453-D499481AF1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4" id="{6471C2BB-C0A3-4612-962B-54A016684E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" id="{D5E4EBE2-F111-4AF3-8E20-F49A7FF40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N29:O29</xm:sqref>
        </x14:conditionalFormatting>
        <x14:conditionalFormatting xmlns:xm="http://schemas.microsoft.com/office/excel/2006/main">
          <x14:cfRule type="iconSet" priority="2" id="{636CB008-8911-46FF-B40E-B028CF011A1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N31:O31</xm:sqref>
        </x14:conditionalFormatting>
        <x14:conditionalFormatting xmlns:xm="http://schemas.microsoft.com/office/excel/2006/main">
          <x14:cfRule type="iconSet" priority="1" id="{DB179441-CCC1-4047-8AD1-E25A4811DA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N33:O33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pageSetUpPr fitToPage="1"/>
  </sheetPr>
  <dimension ref="A1:AT68"/>
  <sheetViews>
    <sheetView showGridLines="0" topLeftCell="X1" workbookViewId="0">
      <selection activeCell="AS64" sqref="AS64"/>
    </sheetView>
  </sheetViews>
  <sheetFormatPr defaultRowHeight="15" x14ac:dyDescent="0.25"/>
  <cols>
    <col min="1" max="1" width="18.7109375" customWidth="1"/>
    <col min="14" max="14" width="9.85546875" style="50" customWidth="1"/>
    <col min="15" max="15" width="1.7109375" customWidth="1"/>
    <col min="16" max="16" width="18.7109375" hidden="1" customWidth="1"/>
    <col min="29" max="29" width="10.140625" style="50" customWidth="1"/>
    <col min="30" max="30" width="1.7109375" customWidth="1"/>
    <col min="43" max="43" width="9.85546875" style="50" customWidth="1"/>
    <col min="46" max="46" width="9.140625" style="129"/>
  </cols>
  <sheetData>
    <row r="1" spans="1:46" ht="15.75" x14ac:dyDescent="0.25">
      <c r="A1" s="6" t="s">
        <v>111</v>
      </c>
    </row>
    <row r="3" spans="1:46" ht="15.75" thickBot="1" x14ac:dyDescent="0.3">
      <c r="N3" s="130" t="s">
        <v>1</v>
      </c>
      <c r="AC3" s="174">
        <v>1000</v>
      </c>
      <c r="AQ3" s="174" t="s">
        <v>51</v>
      </c>
    </row>
    <row r="4" spans="1:46" ht="20.100000000000001" customHeight="1" x14ac:dyDescent="0.25">
      <c r="A4" s="440" t="s">
        <v>3</v>
      </c>
      <c r="B4" s="442" t="s">
        <v>76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4"/>
      <c r="N4" s="450" t="s">
        <v>121</v>
      </c>
      <c r="P4" s="447" t="s">
        <v>3</v>
      </c>
      <c r="Q4" s="449" t="s">
        <v>76</v>
      </c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4"/>
      <c r="AC4" s="445" t="s">
        <v>121</v>
      </c>
      <c r="AE4" s="449" t="s">
        <v>76</v>
      </c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4"/>
      <c r="AQ4" s="445" t="s">
        <v>121</v>
      </c>
    </row>
    <row r="5" spans="1:46" ht="20.100000000000001" customHeight="1" thickBot="1" x14ac:dyDescent="0.3">
      <c r="A5" s="441"/>
      <c r="B5" s="120">
        <v>2010</v>
      </c>
      <c r="C5" s="181">
        <v>2011</v>
      </c>
      <c r="D5" s="181">
        <v>2012</v>
      </c>
      <c r="E5" s="181">
        <v>2013</v>
      </c>
      <c r="F5" s="181">
        <v>2014</v>
      </c>
      <c r="G5" s="181">
        <v>2015</v>
      </c>
      <c r="H5" s="181">
        <v>2016</v>
      </c>
      <c r="I5" s="181">
        <v>2017</v>
      </c>
      <c r="J5" s="181">
        <v>2018</v>
      </c>
      <c r="K5" s="181">
        <v>2019</v>
      </c>
      <c r="L5" s="181">
        <v>2020</v>
      </c>
      <c r="M5" s="179">
        <v>2021</v>
      </c>
      <c r="N5" s="451"/>
      <c r="P5" s="448"/>
      <c r="Q5" s="31">
        <v>2010</v>
      </c>
      <c r="R5" s="181">
        <v>2011</v>
      </c>
      <c r="S5" s="181">
        <v>2012</v>
      </c>
      <c r="T5" s="181">
        <v>2013</v>
      </c>
      <c r="U5" s="181">
        <v>2014</v>
      </c>
      <c r="V5" s="181">
        <v>2015</v>
      </c>
      <c r="W5" s="181">
        <v>2016</v>
      </c>
      <c r="X5" s="181">
        <v>2017</v>
      </c>
      <c r="Y5" s="181">
        <v>2018</v>
      </c>
      <c r="Z5" s="181">
        <v>2019</v>
      </c>
      <c r="AA5" s="181">
        <v>2020</v>
      </c>
      <c r="AB5" s="179">
        <v>2021</v>
      </c>
      <c r="AC5" s="446"/>
      <c r="AE5" s="31">
        <v>2010</v>
      </c>
      <c r="AF5" s="181">
        <v>2011</v>
      </c>
      <c r="AG5" s="181">
        <v>2012</v>
      </c>
      <c r="AH5" s="181">
        <v>2013</v>
      </c>
      <c r="AI5" s="181">
        <v>2014</v>
      </c>
      <c r="AJ5" s="181">
        <v>2015</v>
      </c>
      <c r="AK5" s="181">
        <v>2016</v>
      </c>
      <c r="AL5" s="181">
        <v>2017</v>
      </c>
      <c r="AM5" s="236">
        <v>2018</v>
      </c>
      <c r="AN5" s="236">
        <v>2019</v>
      </c>
      <c r="AO5" s="181">
        <v>2020</v>
      </c>
      <c r="AP5" s="179">
        <v>2021</v>
      </c>
      <c r="AQ5" s="446"/>
      <c r="AT5" s="131"/>
    </row>
    <row r="6" spans="1:46" ht="3" customHeight="1" thickBot="1" x14ac:dyDescent="0.3">
      <c r="A6" s="132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75"/>
      <c r="O6" s="8"/>
      <c r="P6" s="132"/>
      <c r="Q6" s="154">
        <v>2010</v>
      </c>
      <c r="R6" s="154">
        <v>2011</v>
      </c>
      <c r="S6" s="154">
        <v>2012</v>
      </c>
      <c r="T6" s="154"/>
      <c r="U6" s="154"/>
      <c r="V6" s="154"/>
      <c r="W6" s="154"/>
      <c r="X6" s="154"/>
      <c r="Y6" s="131"/>
      <c r="Z6" s="131"/>
      <c r="AA6" s="131"/>
      <c r="AB6" s="154"/>
      <c r="AC6" s="173"/>
      <c r="AD6" s="8"/>
      <c r="AE6" s="154"/>
      <c r="AF6" s="154"/>
      <c r="AG6" s="154"/>
      <c r="AH6" s="154"/>
      <c r="AI6" s="154"/>
      <c r="AJ6" s="154"/>
      <c r="AK6" s="154"/>
      <c r="AL6" s="154"/>
      <c r="AM6" s="131"/>
      <c r="AN6" s="131"/>
      <c r="AO6" s="131"/>
      <c r="AP6" s="154"/>
      <c r="AQ6" s="175"/>
    </row>
    <row r="7" spans="1:46" ht="20.100000000000001" customHeight="1" x14ac:dyDescent="0.25">
      <c r="A7" s="147" t="s">
        <v>77</v>
      </c>
      <c r="B7" s="142">
        <v>162618.44999999995</v>
      </c>
      <c r="C7" s="202">
        <v>156534.06999999998</v>
      </c>
      <c r="D7" s="202">
        <v>239190.1999999999</v>
      </c>
      <c r="E7" s="202">
        <v>213768.74999999997</v>
      </c>
      <c r="F7" s="202">
        <v>196345.2</v>
      </c>
      <c r="G7" s="202">
        <v>183217.2099999999</v>
      </c>
      <c r="H7" s="202">
        <v>164354.55999999982</v>
      </c>
      <c r="I7" s="202">
        <v>192935.97999999986</v>
      </c>
      <c r="J7" s="202">
        <v>211445.75</v>
      </c>
      <c r="K7" s="202">
        <v>219278.33000000005</v>
      </c>
      <c r="L7" s="202">
        <v>237053.41999999998</v>
      </c>
      <c r="M7" s="139">
        <v>227112.6399999999</v>
      </c>
      <c r="N7" s="76">
        <f>IF(M7="","",(M7-L7)/L7)</f>
        <v>-4.1934767277350765E-2</v>
      </c>
      <c r="P7" s="134" t="s">
        <v>77</v>
      </c>
      <c r="Q7" s="142">
        <v>37448.925000000003</v>
      </c>
      <c r="R7" s="202">
        <v>38839.965999999986</v>
      </c>
      <c r="S7" s="202">
        <v>43280.928999999975</v>
      </c>
      <c r="T7" s="202">
        <v>45616.113000000012</v>
      </c>
      <c r="U7" s="202">
        <v>47446.346999999972</v>
      </c>
      <c r="V7" s="202">
        <v>44866.651000000042</v>
      </c>
      <c r="W7" s="202">
        <v>44731.008000000016</v>
      </c>
      <c r="X7" s="202">
        <v>48635.341000000037</v>
      </c>
      <c r="Y7" s="202">
        <v>54050.858</v>
      </c>
      <c r="Z7" s="202">
        <v>57478.924000000043</v>
      </c>
      <c r="AA7" s="202">
        <v>63127.916000000012</v>
      </c>
      <c r="AB7" s="139">
        <v>59798.456999999951</v>
      </c>
      <c r="AC7" s="76">
        <f>IF(AB7="","",(AB7-AA7)/AA7)</f>
        <v>-5.2741468607961972E-2</v>
      </c>
      <c r="AE7" s="151">
        <f t="shared" ref="AE7:AL7" si="0">(Q7/B7)*10</f>
        <v>2.3028706152346192</v>
      </c>
      <c r="AF7" s="205">
        <f t="shared" si="0"/>
        <v>2.4812467982209876</v>
      </c>
      <c r="AG7" s="205">
        <f t="shared" si="0"/>
        <v>1.8094775204000828</v>
      </c>
      <c r="AH7" s="205">
        <f t="shared" si="0"/>
        <v>2.1338999736865198</v>
      </c>
      <c r="AI7" s="205">
        <f t="shared" si="0"/>
        <v>2.4164760330275441</v>
      </c>
      <c r="AJ7" s="205">
        <f t="shared" si="0"/>
        <v>2.4488229571883595</v>
      </c>
      <c r="AK7" s="205">
        <f t="shared" si="0"/>
        <v>2.7216164857245251</v>
      </c>
      <c r="AL7" s="205">
        <f t="shared" si="0"/>
        <v>2.5208020297717444</v>
      </c>
      <c r="AM7" s="205">
        <f t="shared" ref="AM7:AP22" si="1">(Y7/J7)*10</f>
        <v>2.5562518045408811</v>
      </c>
      <c r="AN7" s="205">
        <f t="shared" si="1"/>
        <v>2.6212769861937577</v>
      </c>
      <c r="AO7" s="205">
        <f t="shared" si="1"/>
        <v>2.663024899619673</v>
      </c>
      <c r="AP7" s="205">
        <f t="shared" si="1"/>
        <v>2.6329867417330881</v>
      </c>
      <c r="AQ7" s="76">
        <f>IF(AP7="","",(AP7-AO7)/AO7)</f>
        <v>-1.1279713490803223E-2</v>
      </c>
      <c r="AT7"/>
    </row>
    <row r="8" spans="1:46" ht="20.100000000000001" customHeight="1" x14ac:dyDescent="0.25">
      <c r="A8" s="148" t="s">
        <v>78</v>
      </c>
      <c r="B8" s="144">
        <v>161664.07999999981</v>
      </c>
      <c r="C8" s="203">
        <v>214997.14</v>
      </c>
      <c r="D8" s="203">
        <v>230196.23999999993</v>
      </c>
      <c r="E8" s="203">
        <v>260171.31000000006</v>
      </c>
      <c r="F8" s="203">
        <v>219768.14999999994</v>
      </c>
      <c r="G8" s="203">
        <v>191622.89999999979</v>
      </c>
      <c r="H8" s="203">
        <v>187100.07000000012</v>
      </c>
      <c r="I8" s="203">
        <v>187560.18000000008</v>
      </c>
      <c r="J8" s="203">
        <v>245913.44</v>
      </c>
      <c r="K8" s="203">
        <v>226330.75999999989</v>
      </c>
      <c r="L8" s="203">
        <v>215291.94999999984</v>
      </c>
      <c r="M8" s="3">
        <v>232262.33999999991</v>
      </c>
      <c r="N8" s="67">
        <f t="shared" ref="N8:N23" si="2">IF(M8="","",(M8-L8)/L8)</f>
        <v>7.88250094813117E-2</v>
      </c>
      <c r="P8" s="134" t="s">
        <v>78</v>
      </c>
      <c r="Q8" s="144">
        <v>39208.55799999999</v>
      </c>
      <c r="R8" s="203">
        <v>43534.874999999993</v>
      </c>
      <c r="S8" s="203">
        <v>46936.957999999977</v>
      </c>
      <c r="T8" s="203">
        <v>51921.968000000052</v>
      </c>
      <c r="U8" s="203">
        <v>51933.389000000017</v>
      </c>
      <c r="V8" s="203">
        <v>46937.144999999968</v>
      </c>
      <c r="W8" s="203">
        <v>48461.340000000011</v>
      </c>
      <c r="X8" s="203">
        <v>48751.319999999949</v>
      </c>
      <c r="Y8" s="203">
        <v>57358.343000000001</v>
      </c>
      <c r="Z8" s="203">
        <v>60378.147999999928</v>
      </c>
      <c r="AA8" s="203">
        <v>54502.559999999983</v>
      </c>
      <c r="AB8" s="3">
        <v>61210.273000000037</v>
      </c>
      <c r="AC8" s="67">
        <f t="shared" ref="AC8:AC23" si="3">IF(AB8="","",(AB8-AA8)/AA8)</f>
        <v>0.12307152177806063</v>
      </c>
      <c r="AE8" s="152">
        <f t="shared" ref="AE8:AE22" si="4">(Q8/B8)*10</f>
        <v>2.425310433832923</v>
      </c>
      <c r="AF8" s="206">
        <f t="shared" ref="AF8:AF22" si="5">(R8/C8)*10</f>
        <v>2.0249048429202356</v>
      </c>
      <c r="AG8" s="206">
        <f t="shared" ref="AG8:AG22" si="6">(S8/D8)*10</f>
        <v>2.0389975961379729</v>
      </c>
      <c r="AH8" s="206">
        <f t="shared" ref="AH8:AH22" si="7">(T8/E8)*10</f>
        <v>1.9956838438488873</v>
      </c>
      <c r="AI8" s="206">
        <f t="shared" ref="AI8:AI22" si="8">(U8/F8)*10</f>
        <v>2.3630989749879605</v>
      </c>
      <c r="AJ8" s="206">
        <f t="shared" ref="AJ8:AJ22" si="9">(V8/G8)*10</f>
        <v>2.4494538492006965</v>
      </c>
      <c r="AK8" s="206">
        <f t="shared" ref="AK8:AK22" si="10">(W8/H8)*10</f>
        <v>2.5901294424956642</v>
      </c>
      <c r="AL8" s="206">
        <f t="shared" ref="AL8:AL22" si="11">(X8/I8)*10</f>
        <v>2.5992361491655602</v>
      </c>
      <c r="AM8" s="206">
        <f t="shared" si="1"/>
        <v>2.332460682100173</v>
      </c>
      <c r="AN8" s="206">
        <f t="shared" si="1"/>
        <v>2.6676951908790461</v>
      </c>
      <c r="AO8" s="206">
        <f t="shared" si="1"/>
        <v>2.5315651607038729</v>
      </c>
      <c r="AP8" s="206">
        <f t="shared" ref="AP8" si="12">(AB8/M8)*10</f>
        <v>2.6353937965147538</v>
      </c>
      <c r="AQ8" s="67">
        <f t="shared" ref="AQ8" si="13">IF(AP8="","",(AP8-AO8)/AO8)</f>
        <v>4.1013613800093732E-2</v>
      </c>
      <c r="AT8"/>
    </row>
    <row r="9" spans="1:46" ht="20.100000000000001" customHeight="1" x14ac:dyDescent="0.25">
      <c r="A9" s="148" t="s">
        <v>79</v>
      </c>
      <c r="B9" s="144">
        <v>247651.7600000001</v>
      </c>
      <c r="C9" s="203">
        <v>229392.75000000003</v>
      </c>
      <c r="D9" s="203">
        <v>306569.51000000007</v>
      </c>
      <c r="E9" s="203">
        <v>231638.53999999992</v>
      </c>
      <c r="F9" s="203">
        <v>216803.50000000012</v>
      </c>
      <c r="G9" s="203">
        <v>258485.74000000011</v>
      </c>
      <c r="H9" s="203">
        <v>249519.08999999994</v>
      </c>
      <c r="I9" s="203">
        <v>240693.52999999991</v>
      </c>
      <c r="J9" s="203">
        <v>242853</v>
      </c>
      <c r="K9" s="203">
        <v>231554.96000000011</v>
      </c>
      <c r="L9" s="203">
        <v>254972.80999999974</v>
      </c>
      <c r="M9" s="3">
        <v>313169.50000000058</v>
      </c>
      <c r="N9" s="67">
        <f t="shared" si="2"/>
        <v>0.22824665108409367</v>
      </c>
      <c r="P9" s="134" t="s">
        <v>79</v>
      </c>
      <c r="Q9" s="144">
        <v>51168.47700000005</v>
      </c>
      <c r="R9" s="203">
        <v>49454.935999999994</v>
      </c>
      <c r="S9" s="203">
        <v>57419.120999999985</v>
      </c>
      <c r="T9" s="203">
        <v>50259.945</v>
      </c>
      <c r="U9" s="203">
        <v>50881.621999999916</v>
      </c>
      <c r="V9" s="203">
        <v>62257.105999999985</v>
      </c>
      <c r="W9" s="203">
        <v>56423.886000000035</v>
      </c>
      <c r="X9" s="203">
        <v>66075.244999999908</v>
      </c>
      <c r="Y9" s="203">
        <v>64577.565999999999</v>
      </c>
      <c r="Z9" s="203">
        <v>61804.521999999954</v>
      </c>
      <c r="AA9" s="203">
        <v>66274.791999999972</v>
      </c>
      <c r="AB9" s="3">
        <v>86899.537999999884</v>
      </c>
      <c r="AC9" s="67">
        <f t="shared" si="3"/>
        <v>0.31120046366950377</v>
      </c>
      <c r="AE9" s="152">
        <f t="shared" si="4"/>
        <v>2.0661463096406028</v>
      </c>
      <c r="AF9" s="206">
        <f t="shared" si="5"/>
        <v>2.1559066709824086</v>
      </c>
      <c r="AG9" s="206">
        <f t="shared" si="6"/>
        <v>1.8729560222737081</v>
      </c>
      <c r="AH9" s="206">
        <f t="shared" si="7"/>
        <v>2.1697574591861963</v>
      </c>
      <c r="AI9" s="206">
        <f t="shared" si="8"/>
        <v>2.3469003959806871</v>
      </c>
      <c r="AJ9" s="206">
        <f t="shared" si="9"/>
        <v>2.4085315499415931</v>
      </c>
      <c r="AK9" s="206">
        <f t="shared" si="10"/>
        <v>2.2613053774763308</v>
      </c>
      <c r="AL9" s="206">
        <f t="shared" si="11"/>
        <v>2.7452023741560456</v>
      </c>
      <c r="AM9" s="206">
        <f t="shared" si="1"/>
        <v>2.6591216085450871</v>
      </c>
      <c r="AN9" s="206">
        <f t="shared" si="1"/>
        <v>2.6691081028883996</v>
      </c>
      <c r="AO9" s="206">
        <f t="shared" si="1"/>
        <v>2.5992886064988667</v>
      </c>
      <c r="AP9" s="206">
        <f t="shared" ref="AP9" si="14">(AB9/M9)*10</f>
        <v>2.7748403979314631</v>
      </c>
      <c r="AQ9" s="67">
        <f t="shared" ref="AQ9" si="15">IF(AP9="","",(AP9-AO9)/AO9)</f>
        <v>6.7538399158013199E-2</v>
      </c>
      <c r="AT9"/>
    </row>
    <row r="10" spans="1:46" ht="20.100000000000001" customHeight="1" x14ac:dyDescent="0.25">
      <c r="A10" s="148" t="s">
        <v>80</v>
      </c>
      <c r="B10" s="144">
        <v>215335.86</v>
      </c>
      <c r="C10" s="203">
        <v>234500.52</v>
      </c>
      <c r="D10" s="203">
        <v>245047.83999999971</v>
      </c>
      <c r="E10" s="203">
        <v>295201.40999999992</v>
      </c>
      <c r="F10" s="203">
        <v>217619.5400000001</v>
      </c>
      <c r="G10" s="203">
        <v>264598.62000000005</v>
      </c>
      <c r="H10" s="203">
        <v>251369.34000000005</v>
      </c>
      <c r="I10" s="203">
        <v>225265.57000000021</v>
      </c>
      <c r="J10" s="203">
        <v>280278.36</v>
      </c>
      <c r="K10" s="203">
        <v>242604.24999999974</v>
      </c>
      <c r="L10" s="203">
        <v>218100.18000000011</v>
      </c>
      <c r="M10" s="3">
        <v>281220.65999999968</v>
      </c>
      <c r="N10" s="67">
        <f t="shared" si="2"/>
        <v>0.2894104901701573</v>
      </c>
      <c r="P10" s="134" t="s">
        <v>80</v>
      </c>
      <c r="Q10" s="144">
        <v>46025.074999999961</v>
      </c>
      <c r="R10" s="203">
        <v>44904.889000000003</v>
      </c>
      <c r="S10" s="203">
        <v>48943.746000000036</v>
      </c>
      <c r="T10" s="203">
        <v>56740.441000000035</v>
      </c>
      <c r="U10" s="203">
        <v>53780.95900000001</v>
      </c>
      <c r="V10" s="203">
        <v>62171.204999999944</v>
      </c>
      <c r="W10" s="203">
        <v>54315.156000000032</v>
      </c>
      <c r="X10" s="203">
        <v>53392.404000000024</v>
      </c>
      <c r="Y10" s="203">
        <v>64781.760000000002</v>
      </c>
      <c r="Z10" s="203">
        <v>61456.496999999916</v>
      </c>
      <c r="AA10" s="203">
        <v>58496.899000000056</v>
      </c>
      <c r="AB10" s="3">
        <v>76602.02800000002</v>
      </c>
      <c r="AC10" s="67">
        <f t="shared" si="3"/>
        <v>0.30950579106765896</v>
      </c>
      <c r="AE10" s="152">
        <f t="shared" si="4"/>
        <v>2.1373623046342565</v>
      </c>
      <c r="AF10" s="206">
        <f t="shared" si="5"/>
        <v>1.914916393362369</v>
      </c>
      <c r="AG10" s="206">
        <f t="shared" si="6"/>
        <v>1.9973139122548518</v>
      </c>
      <c r="AH10" s="206">
        <f t="shared" si="7"/>
        <v>1.9220924791653282</v>
      </c>
      <c r="AI10" s="206">
        <f t="shared" si="8"/>
        <v>2.4713295046942929</v>
      </c>
      <c r="AJ10" s="206">
        <f t="shared" si="9"/>
        <v>2.3496420729631899</v>
      </c>
      <c r="AK10" s="206">
        <f t="shared" si="10"/>
        <v>2.160770919794754</v>
      </c>
      <c r="AL10" s="206">
        <f t="shared" si="11"/>
        <v>2.3701981621070618</v>
      </c>
      <c r="AM10" s="206">
        <f t="shared" si="1"/>
        <v>2.3113364870552262</v>
      </c>
      <c r="AN10" s="206">
        <f t="shared" si="1"/>
        <v>2.5331995214428424</v>
      </c>
      <c r="AO10" s="206">
        <f t="shared" si="1"/>
        <v>2.6821114498850953</v>
      </c>
      <c r="AP10" s="206">
        <f t="shared" ref="AP10" si="16">(AB10/M10)*10</f>
        <v>2.7239118207033619</v>
      </c>
      <c r="AQ10" s="67">
        <f t="shared" ref="AQ10" si="17">IF(AP10="","",(AP10-AO10)/AO10)</f>
        <v>1.5584874677768283E-2</v>
      </c>
      <c r="AT10"/>
    </row>
    <row r="11" spans="1:46" ht="20.100000000000001" customHeight="1" x14ac:dyDescent="0.25">
      <c r="A11" s="148" t="s">
        <v>81</v>
      </c>
      <c r="B11" s="144">
        <v>222013.68</v>
      </c>
      <c r="C11" s="203">
        <v>263893.25999999989</v>
      </c>
      <c r="D11" s="203">
        <v>299190.6300000003</v>
      </c>
      <c r="E11" s="203">
        <v>256106.34999999966</v>
      </c>
      <c r="F11" s="203">
        <v>230811.05</v>
      </c>
      <c r="G11" s="203">
        <v>216672.04999999973</v>
      </c>
      <c r="H11" s="203">
        <v>236802.16999999972</v>
      </c>
      <c r="I11" s="203">
        <v>260243.39000000019</v>
      </c>
      <c r="J11" s="203">
        <v>262127.07</v>
      </c>
      <c r="K11" s="203">
        <v>281547.48000000021</v>
      </c>
      <c r="L11" s="203">
        <v>224983.11999999968</v>
      </c>
      <c r="M11" s="3">
        <v>283361.53999999951</v>
      </c>
      <c r="N11" s="67">
        <f t="shared" si="2"/>
        <v>0.25947911114398237</v>
      </c>
      <c r="P11" s="134" t="s">
        <v>81</v>
      </c>
      <c r="Q11" s="144">
        <v>47205.19600000004</v>
      </c>
      <c r="R11" s="203">
        <v>52842.769000000008</v>
      </c>
      <c r="S11" s="203">
        <v>54431.923000000046</v>
      </c>
      <c r="T11" s="203">
        <v>55981.48</v>
      </c>
      <c r="U11" s="203">
        <v>55053.410000000054</v>
      </c>
      <c r="V11" s="203">
        <v>55267.650999999962</v>
      </c>
      <c r="W11" s="203">
        <v>56035.015999999938</v>
      </c>
      <c r="X11" s="203">
        <v>66317.002000000022</v>
      </c>
      <c r="Y11" s="203">
        <v>64324.446000000004</v>
      </c>
      <c r="Z11" s="203">
        <v>68453.83000000006</v>
      </c>
      <c r="AA11" s="203">
        <v>57157.191000000006</v>
      </c>
      <c r="AB11" s="3">
        <v>76440.653000000137</v>
      </c>
      <c r="AC11" s="67">
        <f t="shared" si="3"/>
        <v>0.33737595677156579</v>
      </c>
      <c r="AE11" s="152">
        <f t="shared" si="4"/>
        <v>2.1262291584914967</v>
      </c>
      <c r="AF11" s="206">
        <f t="shared" si="5"/>
        <v>2.002429656596763</v>
      </c>
      <c r="AG11" s="206">
        <f t="shared" si="6"/>
        <v>1.8193057382846511</v>
      </c>
      <c r="AH11" s="206">
        <f t="shared" si="7"/>
        <v>2.185868487837185</v>
      </c>
      <c r="AI11" s="206">
        <f t="shared" si="8"/>
        <v>2.3852155258597914</v>
      </c>
      <c r="AJ11" s="206">
        <f t="shared" si="9"/>
        <v>2.5507512851796084</v>
      </c>
      <c r="AK11" s="206">
        <f t="shared" si="10"/>
        <v>2.366321896458973</v>
      </c>
      <c r="AL11" s="206">
        <f t="shared" si="11"/>
        <v>2.5482684497769559</v>
      </c>
      <c r="AM11" s="206">
        <f t="shared" si="1"/>
        <v>2.4539413651554569</v>
      </c>
      <c r="AN11" s="206">
        <f t="shared" si="1"/>
        <v>2.4313423085868151</v>
      </c>
      <c r="AO11" s="206">
        <f t="shared" si="1"/>
        <v>2.5405101947203903</v>
      </c>
      <c r="AP11" s="206">
        <f t="shared" ref="AP11" si="18">(AB11/M11)*10</f>
        <v>2.6976368423181309</v>
      </c>
      <c r="AQ11" s="67">
        <f t="shared" ref="AQ11" si="19">IF(AP11="","",(AP11-AO11)/AO11)</f>
        <v>6.1848461747674298E-2</v>
      </c>
      <c r="AT11"/>
    </row>
    <row r="12" spans="1:46" ht="20.100000000000001" customHeight="1" x14ac:dyDescent="0.25">
      <c r="A12" s="148" t="s">
        <v>82</v>
      </c>
      <c r="B12" s="144">
        <v>215680.73000000007</v>
      </c>
      <c r="C12" s="203">
        <v>298357.37000000005</v>
      </c>
      <c r="D12" s="203">
        <v>243274.90999999974</v>
      </c>
      <c r="E12" s="203">
        <v>242334.35000000021</v>
      </c>
      <c r="F12" s="203">
        <v>229301.40999999997</v>
      </c>
      <c r="G12" s="203">
        <v>227631.27999999985</v>
      </c>
      <c r="H12" s="203">
        <v>210795.03999999986</v>
      </c>
      <c r="I12" s="203">
        <v>279141.12000000017</v>
      </c>
      <c r="J12" s="203">
        <v>254074.62</v>
      </c>
      <c r="K12" s="203">
        <v>214797.02000000022</v>
      </c>
      <c r="L12" s="203">
        <v>267282.50000000029</v>
      </c>
      <c r="M12" s="3">
        <v>286007.22999999957</v>
      </c>
      <c r="N12" s="67">
        <f t="shared" si="2"/>
        <v>7.0055952035764646E-2</v>
      </c>
      <c r="P12" s="134" t="s">
        <v>82</v>
      </c>
      <c r="Q12" s="144">
        <v>45837.497000000039</v>
      </c>
      <c r="R12" s="203">
        <v>51105.701000000001</v>
      </c>
      <c r="S12" s="203">
        <v>50899.00499999999</v>
      </c>
      <c r="T12" s="203">
        <v>50438.382000000049</v>
      </c>
      <c r="U12" s="203">
        <v>52151.921999999926</v>
      </c>
      <c r="V12" s="203">
        <v>56091.163000000008</v>
      </c>
      <c r="W12" s="203">
        <v>52714.073000000055</v>
      </c>
      <c r="X12" s="203">
        <v>64528.730000000025</v>
      </c>
      <c r="Y12" s="203">
        <v>62742.375</v>
      </c>
      <c r="Z12" s="203">
        <v>55571.388000000043</v>
      </c>
      <c r="AA12" s="203">
        <v>65490.969999999921</v>
      </c>
      <c r="AB12" s="3">
        <v>74635.090999999913</v>
      </c>
      <c r="AC12" s="67">
        <f t="shared" si="3"/>
        <v>0.13962414971102127</v>
      </c>
      <c r="AE12" s="152">
        <f t="shared" si="4"/>
        <v>2.1252476751168277</v>
      </c>
      <c r="AF12" s="206">
        <f t="shared" si="5"/>
        <v>1.7129022487361378</v>
      </c>
      <c r="AG12" s="206">
        <f t="shared" si="6"/>
        <v>2.0922422702776888</v>
      </c>
      <c r="AH12" s="206">
        <f t="shared" si="7"/>
        <v>2.0813550369561726</v>
      </c>
      <c r="AI12" s="206">
        <f t="shared" si="8"/>
        <v>2.2743829617096525</v>
      </c>
      <c r="AJ12" s="206">
        <f t="shared" si="9"/>
        <v>2.4641236916121563</v>
      </c>
      <c r="AK12" s="206">
        <f t="shared" si="10"/>
        <v>2.5007264402426213</v>
      </c>
      <c r="AL12" s="206">
        <f t="shared" si="11"/>
        <v>2.3116884391665402</v>
      </c>
      <c r="AM12" s="206">
        <f t="shared" si="1"/>
        <v>2.469446771188716</v>
      </c>
      <c r="AN12" s="206">
        <f t="shared" si="1"/>
        <v>2.5871582389737058</v>
      </c>
      <c r="AO12" s="206">
        <f t="shared" si="1"/>
        <v>2.4502528223882916</v>
      </c>
      <c r="AP12" s="206">
        <f t="shared" ref="AP12" si="20">(AB12/M12)*10</f>
        <v>2.6095525976738427</v>
      </c>
      <c r="AQ12" s="67">
        <f t="shared" ref="AQ12" si="21">IF(AP12="","",(AP12-AO12)/AO12)</f>
        <v>6.5013607506134705E-2</v>
      </c>
      <c r="AT12"/>
    </row>
    <row r="13" spans="1:46" ht="20.100000000000001" customHeight="1" x14ac:dyDescent="0.25">
      <c r="A13" s="148" t="s">
        <v>83</v>
      </c>
      <c r="B13" s="144">
        <v>248639.30000000008</v>
      </c>
      <c r="C13" s="203">
        <v>301296.24000000011</v>
      </c>
      <c r="D13" s="203">
        <v>302219.03000000003</v>
      </c>
      <c r="E13" s="203">
        <v>271364.13999999984</v>
      </c>
      <c r="F13" s="203">
        <v>280219.00999999989</v>
      </c>
      <c r="G13" s="203">
        <v>268822.42000000004</v>
      </c>
      <c r="H13" s="203">
        <v>250739.99</v>
      </c>
      <c r="I13" s="203">
        <v>253691.20000000013</v>
      </c>
      <c r="J13" s="203">
        <v>257419.71</v>
      </c>
      <c r="K13" s="203">
        <v>275641.55999999971</v>
      </c>
      <c r="L13" s="203">
        <v>323708.59999999986</v>
      </c>
      <c r="M13" s="3"/>
      <c r="N13" s="67" t="str">
        <f t="shared" si="2"/>
        <v/>
      </c>
      <c r="P13" s="134" t="s">
        <v>83</v>
      </c>
      <c r="Q13" s="144">
        <v>54364.509000000027</v>
      </c>
      <c r="R13" s="203">
        <v>59788.318999999996</v>
      </c>
      <c r="S13" s="203">
        <v>62714.63899999993</v>
      </c>
      <c r="T13" s="203">
        <v>65018.055000000037</v>
      </c>
      <c r="U13" s="203">
        <v>69122.01800000004</v>
      </c>
      <c r="V13" s="203">
        <v>69013.110000000117</v>
      </c>
      <c r="W13" s="203">
        <v>62444.103999999985</v>
      </c>
      <c r="X13" s="203">
        <v>64721.649999999972</v>
      </c>
      <c r="Y13" s="203">
        <v>68976.123999999996</v>
      </c>
      <c r="Z13" s="203">
        <v>78608.732000000018</v>
      </c>
      <c r="AA13" s="203">
        <v>85432.841000000088</v>
      </c>
      <c r="AB13" s="3"/>
      <c r="AC13" s="67" t="str">
        <f t="shared" si="3"/>
        <v/>
      </c>
      <c r="AE13" s="152">
        <f t="shared" si="4"/>
        <v>2.1864809384518056</v>
      </c>
      <c r="AF13" s="206">
        <f t="shared" si="5"/>
        <v>1.9843699011975713</v>
      </c>
      <c r="AG13" s="206">
        <f t="shared" si="6"/>
        <v>2.0751386502696381</v>
      </c>
      <c r="AH13" s="206">
        <f t="shared" si="7"/>
        <v>2.3959707793373171</v>
      </c>
      <c r="AI13" s="206">
        <f t="shared" si="8"/>
        <v>2.4667140890976693</v>
      </c>
      <c r="AJ13" s="206">
        <f t="shared" si="9"/>
        <v>2.5672378814237335</v>
      </c>
      <c r="AK13" s="206">
        <f t="shared" si="10"/>
        <v>2.490392697231901</v>
      </c>
      <c r="AL13" s="206">
        <f t="shared" si="11"/>
        <v>2.5511980707253517</v>
      </c>
      <c r="AM13" s="206">
        <f t="shared" si="1"/>
        <v>2.6795199171034727</v>
      </c>
      <c r="AN13" s="206">
        <f t="shared" si="1"/>
        <v>2.8518461439559442</v>
      </c>
      <c r="AO13" s="206">
        <f t="shared" si="1"/>
        <v>2.6391897218671403</v>
      </c>
      <c r="AP13" s="206"/>
      <c r="AQ13" s="67"/>
      <c r="AT13"/>
    </row>
    <row r="14" spans="1:46" ht="20.100000000000001" customHeight="1" x14ac:dyDescent="0.25">
      <c r="A14" s="148" t="s">
        <v>84</v>
      </c>
      <c r="B14" s="144">
        <v>188089.6999999999</v>
      </c>
      <c r="C14" s="203">
        <v>220263.89</v>
      </c>
      <c r="D14" s="203">
        <v>238438.41000000006</v>
      </c>
      <c r="E14" s="203">
        <v>192903.74999999985</v>
      </c>
      <c r="F14" s="203">
        <v>168311.4199999999</v>
      </c>
      <c r="G14" s="203">
        <v>186814.79000000024</v>
      </c>
      <c r="H14" s="203">
        <v>210170.4499999999</v>
      </c>
      <c r="I14" s="203">
        <v>215685.8899999999</v>
      </c>
      <c r="J14" s="203">
        <v>216097.52</v>
      </c>
      <c r="K14" s="203">
        <v>196206.75000000006</v>
      </c>
      <c r="L14" s="203">
        <v>212602.84000000037</v>
      </c>
      <c r="M14" s="3"/>
      <c r="N14" s="67" t="str">
        <f t="shared" si="2"/>
        <v/>
      </c>
      <c r="P14" s="134" t="s">
        <v>84</v>
      </c>
      <c r="Q14" s="144">
        <v>39184.329000000012</v>
      </c>
      <c r="R14" s="203">
        <v>43186.20999999997</v>
      </c>
      <c r="S14" s="203">
        <v>48896.256000000016</v>
      </c>
      <c r="T14" s="203">
        <v>49231.409</v>
      </c>
      <c r="U14" s="203">
        <v>41790.908999999992</v>
      </c>
      <c r="V14" s="203">
        <v>45062.92500000001</v>
      </c>
      <c r="W14" s="203">
        <v>49976.91399999999</v>
      </c>
      <c r="X14" s="203">
        <v>51045.44799999996</v>
      </c>
      <c r="Y14" s="203">
        <v>55934.430999999997</v>
      </c>
      <c r="Z14" s="203">
        <v>52837.047999999988</v>
      </c>
      <c r="AA14" s="203">
        <v>57145.258000000023</v>
      </c>
      <c r="AB14" s="3"/>
      <c r="AC14" s="67" t="str">
        <f t="shared" si="3"/>
        <v/>
      </c>
      <c r="AE14" s="152">
        <f t="shared" si="4"/>
        <v>2.0832788291969222</v>
      </c>
      <c r="AF14" s="206">
        <f t="shared" si="5"/>
        <v>1.9606577364996127</v>
      </c>
      <c r="AG14" s="206">
        <f t="shared" si="6"/>
        <v>2.0506870516373601</v>
      </c>
      <c r="AH14" s="206">
        <f t="shared" si="7"/>
        <v>2.5521229628765663</v>
      </c>
      <c r="AI14" s="206">
        <f t="shared" si="8"/>
        <v>2.4829514836248197</v>
      </c>
      <c r="AJ14" s="206">
        <f t="shared" si="9"/>
        <v>2.412171166961671</v>
      </c>
      <c r="AK14" s="206">
        <f t="shared" si="10"/>
        <v>2.3779229668109867</v>
      </c>
      <c r="AL14" s="206">
        <f t="shared" si="11"/>
        <v>2.3666568081945454</v>
      </c>
      <c r="AM14" s="206">
        <f t="shared" si="1"/>
        <v>2.5883883813196928</v>
      </c>
      <c r="AN14" s="206">
        <f t="shared" si="1"/>
        <v>2.692927129163496</v>
      </c>
      <c r="AO14" s="206">
        <f t="shared" si="1"/>
        <v>2.6878878005580695</v>
      </c>
      <c r="AP14" s="206"/>
      <c r="AQ14" s="67"/>
      <c r="AT14"/>
    </row>
    <row r="15" spans="1:46" ht="20.100000000000001" customHeight="1" x14ac:dyDescent="0.25">
      <c r="A15" s="148" t="s">
        <v>85</v>
      </c>
      <c r="B15" s="144">
        <v>276286.43999999977</v>
      </c>
      <c r="C15" s="203">
        <v>291231.52999999991</v>
      </c>
      <c r="D15" s="203">
        <v>295760.24000000017</v>
      </c>
      <c r="E15" s="203">
        <v>290599.48999999982</v>
      </c>
      <c r="F15" s="203">
        <v>290227.67999999964</v>
      </c>
      <c r="G15" s="203">
        <v>248925.34999999977</v>
      </c>
      <c r="H15" s="203">
        <v>261926.87000000026</v>
      </c>
      <c r="I15" s="203">
        <v>267823.90999999992</v>
      </c>
      <c r="J15" s="203">
        <v>219687.75</v>
      </c>
      <c r="K15" s="203">
        <v>266084.85000000027</v>
      </c>
      <c r="L15" s="203">
        <v>300851.33000000106</v>
      </c>
      <c r="M15" s="3"/>
      <c r="N15" s="67" t="str">
        <f t="shared" si="2"/>
        <v/>
      </c>
      <c r="P15" s="134" t="s">
        <v>85</v>
      </c>
      <c r="Q15" s="144">
        <v>64657.764999999978</v>
      </c>
      <c r="R15" s="203">
        <v>67014.460999999996</v>
      </c>
      <c r="S15" s="203">
        <v>62417.526999999995</v>
      </c>
      <c r="T15" s="203">
        <v>71596.117000000057</v>
      </c>
      <c r="U15" s="203">
        <v>76295.819000000003</v>
      </c>
      <c r="V15" s="203">
        <v>70793.574000000022</v>
      </c>
      <c r="W15" s="203">
        <v>69809.002000000037</v>
      </c>
      <c r="X15" s="203">
        <v>71866.597999999954</v>
      </c>
      <c r="Y15" s="203">
        <v>67502.441000000006</v>
      </c>
      <c r="Z15" s="203">
        <v>79059.753999999943</v>
      </c>
      <c r="AA15" s="203">
        <v>84158.193999999901</v>
      </c>
      <c r="AB15" s="3"/>
      <c r="AC15" s="67" t="str">
        <f t="shared" si="3"/>
        <v/>
      </c>
      <c r="AE15" s="152">
        <f t="shared" si="4"/>
        <v>2.3402438787802988</v>
      </c>
      <c r="AF15" s="206">
        <f t="shared" si="5"/>
        <v>2.3010716250400503</v>
      </c>
      <c r="AG15" s="206">
        <f t="shared" si="6"/>
        <v>2.1104096683178226</v>
      </c>
      <c r="AH15" s="206">
        <f t="shared" si="7"/>
        <v>2.4637385633402213</v>
      </c>
      <c r="AI15" s="206">
        <f t="shared" si="8"/>
        <v>2.6288264096656837</v>
      </c>
      <c r="AJ15" s="206">
        <f t="shared" si="9"/>
        <v>2.843968041021137</v>
      </c>
      <c r="AK15" s="206">
        <f t="shared" si="10"/>
        <v>2.6652096442033595</v>
      </c>
      <c r="AL15" s="206">
        <f t="shared" si="11"/>
        <v>2.6833525804324183</v>
      </c>
      <c r="AM15" s="206">
        <f t="shared" si="1"/>
        <v>3.0726538461976149</v>
      </c>
      <c r="AN15" s="206">
        <f t="shared" si="1"/>
        <v>2.9712234274142202</v>
      </c>
      <c r="AO15" s="206">
        <f t="shared" si="1"/>
        <v>2.7973349494582456</v>
      </c>
      <c r="AP15" s="206"/>
      <c r="AQ15" s="67"/>
      <c r="AT15"/>
    </row>
    <row r="16" spans="1:46" ht="20.100000000000001" customHeight="1" x14ac:dyDescent="0.25">
      <c r="A16" s="148" t="s">
        <v>86</v>
      </c>
      <c r="B16" s="144">
        <v>218413.52999999985</v>
      </c>
      <c r="C16" s="203">
        <v>269385.36999999994</v>
      </c>
      <c r="D16" s="203">
        <v>357795.17000000092</v>
      </c>
      <c r="E16" s="203">
        <v>308575.81999999948</v>
      </c>
      <c r="F16" s="203">
        <v>305395.48999999964</v>
      </c>
      <c r="G16" s="203">
        <v>278553.34999999945</v>
      </c>
      <c r="H16" s="203">
        <v>249519.28000000003</v>
      </c>
      <c r="I16" s="203">
        <v>311771.15999999992</v>
      </c>
      <c r="J16" s="203">
        <v>292724.18</v>
      </c>
      <c r="K16" s="203">
        <v>321608.53999999992</v>
      </c>
      <c r="L16" s="203">
        <v>324883.24000000028</v>
      </c>
      <c r="M16" s="3"/>
      <c r="N16" s="67" t="str">
        <f t="shared" si="2"/>
        <v/>
      </c>
      <c r="P16" s="134" t="s">
        <v>86</v>
      </c>
      <c r="Q16" s="144">
        <v>62505.198999999993</v>
      </c>
      <c r="R16" s="203">
        <v>72259.178000000014</v>
      </c>
      <c r="S16" s="203">
        <v>85069.483999999968</v>
      </c>
      <c r="T16" s="203">
        <v>87588.735000000001</v>
      </c>
      <c r="U16" s="203">
        <v>89099.010000000038</v>
      </c>
      <c r="V16" s="203">
        <v>82030.592000000048</v>
      </c>
      <c r="W16" s="203">
        <v>76031.939000000013</v>
      </c>
      <c r="X16" s="203">
        <v>87843.296000000017</v>
      </c>
      <c r="Y16" s="203">
        <v>92024.978000000003</v>
      </c>
      <c r="Z16" s="203">
        <v>97269.096999999994</v>
      </c>
      <c r="AA16" s="203">
        <v>95890.1</v>
      </c>
      <c r="AB16" s="3"/>
      <c r="AC16" s="67" t="str">
        <f t="shared" si="3"/>
        <v/>
      </c>
      <c r="AE16" s="152">
        <f t="shared" si="4"/>
        <v>2.8617823721817981</v>
      </c>
      <c r="AF16" s="206">
        <f t="shared" si="5"/>
        <v>2.6823720233953323</v>
      </c>
      <c r="AG16" s="206">
        <f t="shared" si="6"/>
        <v>2.3776029173339523</v>
      </c>
      <c r="AH16" s="206">
        <f t="shared" si="7"/>
        <v>2.8384834236201706</v>
      </c>
      <c r="AI16" s="206">
        <f t="shared" si="8"/>
        <v>2.9174959328967214</v>
      </c>
      <c r="AJ16" s="206">
        <f t="shared" si="9"/>
        <v>2.9448790330469983</v>
      </c>
      <c r="AK16" s="206">
        <f t="shared" si="10"/>
        <v>3.0471368384839841</v>
      </c>
      <c r="AL16" s="206">
        <f t="shared" si="11"/>
        <v>2.81755682597454</v>
      </c>
      <c r="AM16" s="206">
        <f t="shared" si="1"/>
        <v>3.1437436429064385</v>
      </c>
      <c r="AN16" s="206">
        <f t="shared" si="1"/>
        <v>3.0244562846496557</v>
      </c>
      <c r="AO16" s="206">
        <f t="shared" si="1"/>
        <v>2.9515249847914573</v>
      </c>
      <c r="AP16" s="206"/>
      <c r="AQ16" s="67"/>
      <c r="AT16"/>
    </row>
    <row r="17" spans="1:46" ht="20.100000000000001" customHeight="1" x14ac:dyDescent="0.25">
      <c r="A17" s="148" t="s">
        <v>87</v>
      </c>
      <c r="B17" s="144">
        <v>283992.13999999984</v>
      </c>
      <c r="C17" s="203">
        <v>340923.25</v>
      </c>
      <c r="D17" s="203">
        <v>307861.13000000047</v>
      </c>
      <c r="E17" s="203">
        <v>286413.15999999997</v>
      </c>
      <c r="F17" s="203">
        <v>274219.10999999993</v>
      </c>
      <c r="G17" s="203">
        <v>273526.25000000035</v>
      </c>
      <c r="H17" s="203">
        <v>315362.60000000033</v>
      </c>
      <c r="I17" s="203">
        <v>306231.50000000035</v>
      </c>
      <c r="J17" s="203">
        <v>274210.34999999998</v>
      </c>
      <c r="K17" s="203">
        <v>273617.80999999982</v>
      </c>
      <c r="L17" s="203">
        <v>315975.1500000002</v>
      </c>
      <c r="M17" s="3"/>
      <c r="N17" s="67" t="str">
        <f t="shared" si="2"/>
        <v/>
      </c>
      <c r="P17" s="134" t="s">
        <v>87</v>
      </c>
      <c r="Q17" s="144">
        <v>75798.92399999997</v>
      </c>
      <c r="R17" s="203">
        <v>78510.058999999979</v>
      </c>
      <c r="S17" s="203">
        <v>82860.765000000043</v>
      </c>
      <c r="T17" s="203">
        <v>82287.181999999913</v>
      </c>
      <c r="U17" s="203">
        <v>81224.970999999918</v>
      </c>
      <c r="V17" s="203">
        <v>82936.982000000047</v>
      </c>
      <c r="W17" s="203">
        <v>94068.771999999837</v>
      </c>
      <c r="X17" s="203">
        <v>90812.540999999997</v>
      </c>
      <c r="Y17" s="203">
        <v>85853.54</v>
      </c>
      <c r="Z17" s="203">
        <v>81718.175000000017</v>
      </c>
      <c r="AA17" s="203">
        <v>92559.668999999922</v>
      </c>
      <c r="AB17" s="3"/>
      <c r="AC17" s="67" t="str">
        <f t="shared" si="3"/>
        <v/>
      </c>
      <c r="AE17" s="152">
        <f t="shared" si="4"/>
        <v>2.669050065963094</v>
      </c>
      <c r="AF17" s="206">
        <f t="shared" si="5"/>
        <v>2.3028660849619373</v>
      </c>
      <c r="AG17" s="206">
        <f t="shared" si="6"/>
        <v>2.6914981115024137</v>
      </c>
      <c r="AH17" s="206">
        <f t="shared" si="7"/>
        <v>2.8730237814491453</v>
      </c>
      <c r="AI17" s="206">
        <f t="shared" si="8"/>
        <v>2.9620463358662326</v>
      </c>
      <c r="AJ17" s="206">
        <f t="shared" si="9"/>
        <v>3.0321397672069845</v>
      </c>
      <c r="AK17" s="206">
        <f t="shared" si="10"/>
        <v>2.9828765998250821</v>
      </c>
      <c r="AL17" s="206">
        <f t="shared" si="11"/>
        <v>2.9654866008232301</v>
      </c>
      <c r="AM17" s="206">
        <f t="shared" si="1"/>
        <v>3.1309372530978496</v>
      </c>
      <c r="AN17" s="206">
        <f t="shared" si="1"/>
        <v>2.9865809904698848</v>
      </c>
      <c r="AO17" s="206">
        <f t="shared" si="1"/>
        <v>2.9293338099530883</v>
      </c>
      <c r="AP17" s="206"/>
      <c r="AQ17" s="67"/>
      <c r="AT17"/>
    </row>
    <row r="18" spans="1:46" ht="20.100000000000001" customHeight="1" thickBot="1" x14ac:dyDescent="0.3">
      <c r="A18" s="148" t="s">
        <v>88</v>
      </c>
      <c r="B18" s="144">
        <v>226068.2300000001</v>
      </c>
      <c r="C18" s="203">
        <v>257835.04999999996</v>
      </c>
      <c r="D18" s="203">
        <v>297135.57000000012</v>
      </c>
      <c r="E18" s="203">
        <v>191538.02999999988</v>
      </c>
      <c r="F18" s="203">
        <v>207146.76999999993</v>
      </c>
      <c r="G18" s="203">
        <v>199318.66999999981</v>
      </c>
      <c r="H18" s="203">
        <v>191845.38999999996</v>
      </c>
      <c r="I18" s="203">
        <v>240526.04000000004</v>
      </c>
      <c r="J18" s="203">
        <v>195141.51</v>
      </c>
      <c r="K18" s="203">
        <v>213937.46999999983</v>
      </c>
      <c r="L18" s="203">
        <v>223933.15000000017</v>
      </c>
      <c r="M18" s="3"/>
      <c r="N18" s="67" t="str">
        <f t="shared" si="2"/>
        <v/>
      </c>
      <c r="P18" s="134" t="s">
        <v>88</v>
      </c>
      <c r="Q18" s="144">
        <v>50975.751000000069</v>
      </c>
      <c r="R18" s="203">
        <v>55476.897000000012</v>
      </c>
      <c r="S18" s="203">
        <v>59634.482000000025</v>
      </c>
      <c r="T18" s="203">
        <v>54113.734999999979</v>
      </c>
      <c r="U18" s="203">
        <v>57504.426999999996</v>
      </c>
      <c r="V18" s="203">
        <v>58105.801000000007</v>
      </c>
      <c r="W18" s="203">
        <v>58962.415000000001</v>
      </c>
      <c r="X18" s="203">
        <v>64051.424999999981</v>
      </c>
      <c r="Y18" s="203">
        <v>62214.675000000003</v>
      </c>
      <c r="Z18" s="203">
        <v>64766.222999999991</v>
      </c>
      <c r="AA18" s="203">
        <v>66899.020000000062</v>
      </c>
      <c r="AB18" s="3"/>
      <c r="AC18" s="67" t="str">
        <f t="shared" si="3"/>
        <v/>
      </c>
      <c r="AE18" s="152">
        <f t="shared" si="4"/>
        <v>2.2548834482403852</v>
      </c>
      <c r="AF18" s="206">
        <f t="shared" si="5"/>
        <v>2.1516429593261281</v>
      </c>
      <c r="AG18" s="206">
        <f t="shared" si="6"/>
        <v>2.0069789019200899</v>
      </c>
      <c r="AH18" s="206">
        <f t="shared" si="7"/>
        <v>2.825221445579241</v>
      </c>
      <c r="AI18" s="206">
        <f t="shared" si="8"/>
        <v>2.7760233480831014</v>
      </c>
      <c r="AJ18" s="206">
        <f t="shared" si="9"/>
        <v>2.9152211882609924</v>
      </c>
      <c r="AK18" s="206">
        <f t="shared" si="10"/>
        <v>3.0734340293504063</v>
      </c>
      <c r="AL18" s="206">
        <f t="shared" si="11"/>
        <v>2.6629725829269866</v>
      </c>
      <c r="AM18" s="206">
        <f t="shared" si="1"/>
        <v>3.1881825143199927</v>
      </c>
      <c r="AN18" s="206">
        <f t="shared" si="1"/>
        <v>3.0273435971735125</v>
      </c>
      <c r="AO18" s="206">
        <f t="shared" si="1"/>
        <v>2.9874549614472001</v>
      </c>
      <c r="AP18" s="206"/>
      <c r="AQ18" s="67"/>
      <c r="AT18" s="135"/>
    </row>
    <row r="19" spans="1:46" ht="20.100000000000001" customHeight="1" thickBot="1" x14ac:dyDescent="0.3">
      <c r="A19" s="265" t="s">
        <v>160</v>
      </c>
      <c r="B19" s="222">
        <f>SUM(B7:B12)</f>
        <v>1224964.5599999998</v>
      </c>
      <c r="C19" s="223">
        <f t="shared" ref="C19:M19" si="22">SUM(C7:C12)</f>
        <v>1397675.1099999999</v>
      </c>
      <c r="D19" s="223">
        <f t="shared" si="22"/>
        <v>1563469.3299999996</v>
      </c>
      <c r="E19" s="223">
        <f t="shared" si="22"/>
        <v>1499220.71</v>
      </c>
      <c r="F19" s="223">
        <f t="shared" si="22"/>
        <v>1310648.8500000001</v>
      </c>
      <c r="G19" s="223">
        <f t="shared" si="22"/>
        <v>1342227.7999999996</v>
      </c>
      <c r="H19" s="223">
        <f t="shared" si="22"/>
        <v>1299940.2699999996</v>
      </c>
      <c r="I19" s="223">
        <f t="shared" si="22"/>
        <v>1385839.7700000003</v>
      </c>
      <c r="J19" s="223">
        <f t="shared" si="22"/>
        <v>1496692.2399999998</v>
      </c>
      <c r="K19" s="223">
        <f t="shared" si="22"/>
        <v>1416112.8000000003</v>
      </c>
      <c r="L19" s="223">
        <f t="shared" si="22"/>
        <v>1417683.9799999995</v>
      </c>
      <c r="M19" s="224">
        <f t="shared" si="22"/>
        <v>1623133.9099999992</v>
      </c>
      <c r="N19" s="76">
        <f t="shared" si="2"/>
        <v>0.14491941285814613</v>
      </c>
      <c r="O19" s="226"/>
      <c r="P19" s="225"/>
      <c r="Q19" s="222">
        <f>SUM(Q7:Q12)</f>
        <v>266893.72800000006</v>
      </c>
      <c r="R19" s="223">
        <f t="shared" ref="R19:AB19" si="23">SUM(R7:R12)</f>
        <v>280683.13599999994</v>
      </c>
      <c r="S19" s="223">
        <f t="shared" si="23"/>
        <v>301911.68200000003</v>
      </c>
      <c r="T19" s="223">
        <f t="shared" si="23"/>
        <v>310958.3290000002</v>
      </c>
      <c r="U19" s="223">
        <f t="shared" si="23"/>
        <v>311247.64899999986</v>
      </c>
      <c r="V19" s="223">
        <f t="shared" si="23"/>
        <v>327590.92099999991</v>
      </c>
      <c r="W19" s="223">
        <f t="shared" si="23"/>
        <v>312680.47900000005</v>
      </c>
      <c r="X19" s="223">
        <f t="shared" si="23"/>
        <v>347700.04200000002</v>
      </c>
      <c r="Y19" s="223">
        <f t="shared" si="23"/>
        <v>367835.348</v>
      </c>
      <c r="Z19" s="223">
        <f t="shared" si="23"/>
        <v>365143.30899999995</v>
      </c>
      <c r="AA19" s="223">
        <f t="shared" si="23"/>
        <v>365050.32799999998</v>
      </c>
      <c r="AB19" s="224">
        <f t="shared" si="23"/>
        <v>435586.03999999992</v>
      </c>
      <c r="AC19" s="76">
        <f t="shared" si="3"/>
        <v>0.19322188364120563</v>
      </c>
      <c r="AE19" s="227">
        <f>(Q19/B19)*10</f>
        <v>2.1787873438558916</v>
      </c>
      <c r="AF19" s="228">
        <f t="shared" si="5"/>
        <v>2.0082144555038974</v>
      </c>
      <c r="AG19" s="228">
        <f t="shared" si="6"/>
        <v>1.9310368051799269</v>
      </c>
      <c r="AH19" s="228">
        <f t="shared" si="7"/>
        <v>2.0741330941192788</v>
      </c>
      <c r="AI19" s="228">
        <f t="shared" si="8"/>
        <v>2.3747600205806445</v>
      </c>
      <c r="AJ19" s="228">
        <f t="shared" si="9"/>
        <v>2.4406506928257636</v>
      </c>
      <c r="AK19" s="228">
        <f t="shared" si="10"/>
        <v>2.4053449701962086</v>
      </c>
      <c r="AL19" s="228">
        <f t="shared" si="11"/>
        <v>2.5089483613246282</v>
      </c>
      <c r="AM19" s="228">
        <f t="shared" si="1"/>
        <v>2.4576552090628869</v>
      </c>
      <c r="AN19" s="228">
        <f t="shared" si="1"/>
        <v>2.5784902798703597</v>
      </c>
      <c r="AO19" s="228">
        <f t="shared" si="1"/>
        <v>2.5749767448172767</v>
      </c>
      <c r="AP19" s="228">
        <f t="shared" si="1"/>
        <v>2.6836112369804423</v>
      </c>
      <c r="AQ19" s="72">
        <f t="shared" ref="AQ19:AQ23" si="24">IF(AP19="","",(AP19-AO19)/AO19)</f>
        <v>4.2188533306880216E-2</v>
      </c>
      <c r="AT19" s="135"/>
    </row>
    <row r="20" spans="1:46" ht="20.100000000000001" customHeight="1" x14ac:dyDescent="0.25">
      <c r="A20" s="148" t="s">
        <v>89</v>
      </c>
      <c r="B20" s="144">
        <f>SUM(B7:B9)</f>
        <v>571934.28999999992</v>
      </c>
      <c r="C20" s="203">
        <f>SUM(C7:C9)</f>
        <v>600923.96</v>
      </c>
      <c r="D20" s="203">
        <f>SUM(D7:D9)</f>
        <v>775955.95</v>
      </c>
      <c r="E20" s="203">
        <f t="shared" ref="E20:H20" si="25">SUM(E7:E9)</f>
        <v>705578.6</v>
      </c>
      <c r="F20" s="203">
        <f t="shared" si="25"/>
        <v>632916.85000000009</v>
      </c>
      <c r="G20" s="203">
        <f t="shared" ref="G20" si="26">SUM(G7:G9)</f>
        <v>633325.84999999986</v>
      </c>
      <c r="H20" s="203">
        <f t="shared" si="25"/>
        <v>600973.71999999986</v>
      </c>
      <c r="I20" s="203">
        <f t="shared" ref="I20" si="27">SUM(I7:I9)</f>
        <v>621189.68999999983</v>
      </c>
      <c r="J20" s="203">
        <f t="shared" ref="J20" si="28">SUM(J7:J9)</f>
        <v>700212.19</v>
      </c>
      <c r="K20" s="203">
        <f t="shared" ref="K20:L20" si="29">SUM(K7:K9)</f>
        <v>677164.05</v>
      </c>
      <c r="L20" s="203">
        <f t="shared" si="29"/>
        <v>707318.17999999959</v>
      </c>
      <c r="M20" s="3">
        <f>IF(M9="","",SUM(M7:M9))</f>
        <v>772544.48000000045</v>
      </c>
      <c r="N20" s="76">
        <f t="shared" si="2"/>
        <v>9.2216348800763043E-2</v>
      </c>
      <c r="P20" s="134" t="s">
        <v>89</v>
      </c>
      <c r="Q20" s="144">
        <f t="shared" ref="Q20:U20" si="30">SUM(Q7:Q9)</f>
        <v>127825.96000000005</v>
      </c>
      <c r="R20" s="203">
        <f t="shared" si="30"/>
        <v>131829.77699999997</v>
      </c>
      <c r="S20" s="203">
        <f t="shared" si="30"/>
        <v>147637.00799999994</v>
      </c>
      <c r="T20" s="203">
        <f t="shared" si="30"/>
        <v>147798.02600000007</v>
      </c>
      <c r="U20" s="203">
        <f t="shared" si="30"/>
        <v>150261.35799999989</v>
      </c>
      <c r="V20" s="203">
        <f t="shared" ref="V20:W20" si="31">SUM(V7:V9)</f>
        <v>154060.902</v>
      </c>
      <c r="W20" s="203">
        <f t="shared" si="31"/>
        <v>149616.23400000005</v>
      </c>
      <c r="X20" s="203">
        <f t="shared" ref="X20" si="32">SUM(X7:X9)</f>
        <v>163461.9059999999</v>
      </c>
      <c r="Y20" s="203">
        <f t="shared" ref="Y20:AA20" si="33">SUM(Y7:Y9)</f>
        <v>175986.76699999999</v>
      </c>
      <c r="Z20" s="203">
        <f t="shared" si="33"/>
        <v>179661.59399999992</v>
      </c>
      <c r="AA20" s="203">
        <f t="shared" si="33"/>
        <v>183905.26799999998</v>
      </c>
      <c r="AB20" s="3">
        <f>IF(AB9="","",SUM(AB7:AB9))</f>
        <v>207908.26799999987</v>
      </c>
      <c r="AC20" s="76">
        <f t="shared" si="3"/>
        <v>0.13051828401130894</v>
      </c>
      <c r="AE20" s="151">
        <f t="shared" si="4"/>
        <v>2.2349763291863489</v>
      </c>
      <c r="AF20" s="205">
        <f t="shared" si="5"/>
        <v>2.1937846678638007</v>
      </c>
      <c r="AG20" s="205">
        <f t="shared" si="6"/>
        <v>1.9026467675130263</v>
      </c>
      <c r="AH20" s="205">
        <f t="shared" si="7"/>
        <v>2.094706755562032</v>
      </c>
      <c r="AI20" s="205">
        <f t="shared" si="8"/>
        <v>2.3741089844582248</v>
      </c>
      <c r="AJ20" s="205">
        <f t="shared" si="9"/>
        <v>2.4325693006214739</v>
      </c>
      <c r="AK20" s="205">
        <f t="shared" si="10"/>
        <v>2.4895636701052433</v>
      </c>
      <c r="AL20" s="205">
        <f t="shared" si="11"/>
        <v>2.6314330168615636</v>
      </c>
      <c r="AM20" s="205">
        <f t="shared" si="1"/>
        <v>2.5133348078387496</v>
      </c>
      <c r="AN20" s="205">
        <f t="shared" si="1"/>
        <v>2.6531472543470063</v>
      </c>
      <c r="AO20" s="205">
        <f t="shared" si="1"/>
        <v>2.600035927254126</v>
      </c>
      <c r="AP20" s="483">
        <f t="shared" si="1"/>
        <v>2.6912142068505847</v>
      </c>
      <c r="AQ20" s="67">
        <f>(AP20-AO20)/AO20</f>
        <v>3.5068084498644285E-2</v>
      </c>
      <c r="AT20" s="135"/>
    </row>
    <row r="21" spans="1:46" ht="20.100000000000001" customHeight="1" x14ac:dyDescent="0.25">
      <c r="A21" s="148" t="s">
        <v>90</v>
      </c>
      <c r="B21" s="144">
        <f>SUM(B10:B12)</f>
        <v>653030.27</v>
      </c>
      <c r="C21" s="203">
        <f>SUM(C10:C12)</f>
        <v>796751.14999999991</v>
      </c>
      <c r="D21" s="203">
        <f>SUM(D10:D12)</f>
        <v>787513.37999999966</v>
      </c>
      <c r="E21" s="203">
        <f t="shared" ref="E21:H21" si="34">SUM(E10:E12)</f>
        <v>793642.10999999975</v>
      </c>
      <c r="F21" s="203">
        <f t="shared" si="34"/>
        <v>677732</v>
      </c>
      <c r="G21" s="203">
        <f t="shared" ref="G21" si="35">SUM(G10:G12)</f>
        <v>708901.94999999972</v>
      </c>
      <c r="H21" s="203">
        <f t="shared" si="34"/>
        <v>698966.54999999958</v>
      </c>
      <c r="I21" s="203">
        <f t="shared" ref="I21" si="36">SUM(I10:I12)</f>
        <v>764650.08000000054</v>
      </c>
      <c r="J21" s="203">
        <f t="shared" ref="J21" si="37">SUM(J10:J12)</f>
        <v>796480.04999999993</v>
      </c>
      <c r="K21" s="203">
        <f t="shared" ref="K21:L21" si="38">SUM(K10:K12)</f>
        <v>738948.75000000023</v>
      </c>
      <c r="L21" s="203">
        <f t="shared" si="38"/>
        <v>710365.8</v>
      </c>
      <c r="M21" s="3">
        <f>IF(M12="","",SUM(M10:M12))</f>
        <v>850589.42999999877</v>
      </c>
      <c r="N21" s="67">
        <f t="shared" si="2"/>
        <v>0.19739636958873683</v>
      </c>
      <c r="P21" s="134" t="s">
        <v>90</v>
      </c>
      <c r="Q21" s="144">
        <f t="shared" ref="Q21:U21" si="39">SUM(Q10:Q12)</f>
        <v>139067.76800000004</v>
      </c>
      <c r="R21" s="203">
        <f t="shared" si="39"/>
        <v>148853.359</v>
      </c>
      <c r="S21" s="203">
        <f t="shared" si="39"/>
        <v>154274.67400000006</v>
      </c>
      <c r="T21" s="203">
        <f t="shared" si="39"/>
        <v>163160.30300000007</v>
      </c>
      <c r="U21" s="203">
        <f t="shared" si="39"/>
        <v>160986.291</v>
      </c>
      <c r="V21" s="203">
        <f t="shared" ref="V21:W21" si="40">SUM(V10:V12)</f>
        <v>173530.01899999991</v>
      </c>
      <c r="W21" s="203">
        <f t="shared" si="40"/>
        <v>163064.24500000002</v>
      </c>
      <c r="X21" s="203">
        <f t="shared" ref="X21" si="41">SUM(X10:X12)</f>
        <v>184238.13600000006</v>
      </c>
      <c r="Y21" s="203">
        <f t="shared" ref="Y21:AA21" si="42">SUM(Y10:Y12)</f>
        <v>191848.58100000001</v>
      </c>
      <c r="Z21" s="203">
        <f t="shared" si="42"/>
        <v>185481.71500000003</v>
      </c>
      <c r="AA21" s="203">
        <f t="shared" si="42"/>
        <v>181145.05999999997</v>
      </c>
      <c r="AB21" s="3">
        <f>IF(AB12="","",SUM(AB10:AB12))</f>
        <v>227677.77200000006</v>
      </c>
      <c r="AC21" s="67">
        <f t="shared" si="3"/>
        <v>0.25688093288329306</v>
      </c>
      <c r="AE21" s="152">
        <f t="shared" si="4"/>
        <v>2.1295761374124362</v>
      </c>
      <c r="AF21" s="206">
        <f t="shared" si="5"/>
        <v>1.8682540841014164</v>
      </c>
      <c r="AG21" s="206">
        <f t="shared" si="6"/>
        <v>1.9590101948490086</v>
      </c>
      <c r="AH21" s="206">
        <f t="shared" si="7"/>
        <v>2.0558423115930697</v>
      </c>
      <c r="AI21" s="206">
        <f t="shared" si="8"/>
        <v>2.3753680068227561</v>
      </c>
      <c r="AJ21" s="206">
        <f t="shared" si="9"/>
        <v>2.4478705270877024</v>
      </c>
      <c r="AK21" s="206">
        <f t="shared" si="10"/>
        <v>2.3329334572591511</v>
      </c>
      <c r="AL21" s="206">
        <f t="shared" si="11"/>
        <v>2.4094437549787471</v>
      </c>
      <c r="AM21" s="206">
        <f t="shared" si="1"/>
        <v>2.4087054157853673</v>
      </c>
      <c r="AN21" s="206">
        <f t="shared" si="1"/>
        <v>2.5100754957634068</v>
      </c>
      <c r="AO21" s="206">
        <f t="shared" si="1"/>
        <v>2.550025071589876</v>
      </c>
      <c r="AP21" s="206">
        <f t="shared" ref="AP21" si="43">(AB21/M21)*10</f>
        <v>2.6767058697167254</v>
      </c>
      <c r="AQ21" s="67">
        <f>(AP21-AO21)/AO21</f>
        <v>4.9678255927055312E-2</v>
      </c>
      <c r="AT21" s="135"/>
    </row>
    <row r="22" spans="1:46" ht="20.100000000000001" customHeight="1" x14ac:dyDescent="0.25">
      <c r="A22" s="148" t="s">
        <v>91</v>
      </c>
      <c r="B22" s="144">
        <f>SUM(B13:B15)</f>
        <v>713015.43999999971</v>
      </c>
      <c r="C22" s="203">
        <f>SUM(C13:C15)</f>
        <v>812791.66</v>
      </c>
      <c r="D22" s="203">
        <f>SUM(D13:D15)</f>
        <v>836417.68000000017</v>
      </c>
      <c r="E22" s="203">
        <f t="shared" ref="E22:H22" si="44">SUM(E13:E15)</f>
        <v>754867.37999999942</v>
      </c>
      <c r="F22" s="203">
        <f t="shared" si="44"/>
        <v>738758.1099999994</v>
      </c>
      <c r="G22" s="203">
        <f t="shared" ref="G22" si="45">SUM(G13:G15)</f>
        <v>704562.56</v>
      </c>
      <c r="H22" s="203">
        <f t="shared" si="44"/>
        <v>722837.31000000017</v>
      </c>
      <c r="I22" s="203">
        <f t="shared" ref="I22" si="46">SUM(I13:I15)</f>
        <v>737201</v>
      </c>
      <c r="J22" s="203">
        <f t="shared" ref="J22" si="47">SUM(J13:J15)</f>
        <v>693204.98</v>
      </c>
      <c r="K22" s="203">
        <f t="shared" ref="K22:L22" si="48">SUM(K13:K15)</f>
        <v>737933.16</v>
      </c>
      <c r="L22" s="203">
        <f t="shared" si="48"/>
        <v>837162.77000000118</v>
      </c>
      <c r="M22" s="3" t="str">
        <f>IF(M15="","",SUM(M13:M15))</f>
        <v/>
      </c>
      <c r="N22" s="67" t="str">
        <f t="shared" si="2"/>
        <v/>
      </c>
      <c r="P22" s="134" t="s">
        <v>91</v>
      </c>
      <c r="Q22" s="144">
        <f t="shared" ref="Q22:U22" si="49">SUM(Q13:Q15)</f>
        <v>158206.60300000003</v>
      </c>
      <c r="R22" s="203">
        <f t="shared" si="49"/>
        <v>169988.98999999996</v>
      </c>
      <c r="S22" s="203">
        <f t="shared" si="49"/>
        <v>174028.42199999993</v>
      </c>
      <c r="T22" s="203">
        <f t="shared" si="49"/>
        <v>185845.58100000009</v>
      </c>
      <c r="U22" s="203">
        <f t="shared" si="49"/>
        <v>187208.74600000004</v>
      </c>
      <c r="V22" s="203">
        <f t="shared" ref="V22:W22" si="50">SUM(V13:V15)</f>
        <v>184869.60900000014</v>
      </c>
      <c r="W22" s="203">
        <f t="shared" si="50"/>
        <v>182230.02000000002</v>
      </c>
      <c r="X22" s="203">
        <f t="shared" ref="X22" si="51">SUM(X13:X15)</f>
        <v>187633.69599999988</v>
      </c>
      <c r="Y22" s="203">
        <f t="shared" ref="Y22:AA22" si="52">SUM(Y13:Y15)</f>
        <v>192412.99599999998</v>
      </c>
      <c r="Z22" s="203">
        <f t="shared" si="52"/>
        <v>210505.53399999993</v>
      </c>
      <c r="AA22" s="203">
        <f t="shared" si="52"/>
        <v>226736.29300000001</v>
      </c>
      <c r="AB22" s="3" t="str">
        <f>IF(AB15="","",SUM(AB13:AB15))</f>
        <v/>
      </c>
      <c r="AC22" s="67" t="str">
        <f t="shared" si="3"/>
        <v/>
      </c>
      <c r="AE22" s="152">
        <f t="shared" si="4"/>
        <v>2.2188383886890319</v>
      </c>
      <c r="AF22" s="206">
        <f t="shared" si="5"/>
        <v>2.0914214351067524</v>
      </c>
      <c r="AG22" s="206">
        <f t="shared" si="6"/>
        <v>2.0806401653298372</v>
      </c>
      <c r="AH22" s="206">
        <f t="shared" si="7"/>
        <v>2.461963331890169</v>
      </c>
      <c r="AI22" s="206">
        <f t="shared" si="8"/>
        <v>2.5341007220888607</v>
      </c>
      <c r="AJ22" s="206">
        <f t="shared" si="9"/>
        <v>2.6238920359321978</v>
      </c>
      <c r="AK22" s="206">
        <f t="shared" si="10"/>
        <v>2.5210378252334538</v>
      </c>
      <c r="AL22" s="206">
        <f t="shared" si="11"/>
        <v>2.5452176000846425</v>
      </c>
      <c r="AM22" s="206">
        <f t="shared" si="1"/>
        <v>2.7757012940097461</v>
      </c>
      <c r="AN22" s="206">
        <f t="shared" si="1"/>
        <v>2.852636870255294</v>
      </c>
      <c r="AO22" s="206">
        <f t="shared" si="1"/>
        <v>2.7083895883234232</v>
      </c>
      <c r="AP22" s="206"/>
      <c r="AQ22" s="67"/>
      <c r="AT22" s="135"/>
    </row>
    <row r="23" spans="1:46" ht="20.100000000000001" customHeight="1" thickBot="1" x14ac:dyDescent="0.3">
      <c r="A23" s="149" t="s">
        <v>92</v>
      </c>
      <c r="B23" s="260">
        <f>SUM(B16:B18)</f>
        <v>728473.89999999979</v>
      </c>
      <c r="C23" s="204">
        <f>SUM(C16:C18)</f>
        <v>868143.66999999981</v>
      </c>
      <c r="D23" s="204">
        <f>SUM(D16:D18)</f>
        <v>962791.87000000151</v>
      </c>
      <c r="E23" s="204">
        <f t="shared" ref="E23:H23" si="53">SUM(E16:E18)</f>
        <v>786527.00999999943</v>
      </c>
      <c r="F23" s="204">
        <f t="shared" si="53"/>
        <v>786761.36999999953</v>
      </c>
      <c r="G23" s="204">
        <f t="shared" ref="G23" si="54">SUM(G16:G18)</f>
        <v>751398.26999999967</v>
      </c>
      <c r="H23" s="204">
        <f t="shared" si="53"/>
        <v>756727.27000000025</v>
      </c>
      <c r="I23" s="204">
        <f t="shared" ref="I23" si="55">SUM(I16:I18)</f>
        <v>858528.7000000003</v>
      </c>
      <c r="J23" s="204">
        <f t="shared" ref="J23" si="56">SUM(J16:J18)</f>
        <v>762076.04</v>
      </c>
      <c r="K23" s="204">
        <f t="shared" ref="K23:L23" si="57">SUM(K16:K18)</f>
        <v>809163.8199999996</v>
      </c>
      <c r="L23" s="204">
        <f t="shared" si="57"/>
        <v>864791.54000000062</v>
      </c>
      <c r="M23" s="150" t="str">
        <f>IF(M18="","",SUM(M16:M18))</f>
        <v/>
      </c>
      <c r="N23" s="70" t="str">
        <f t="shared" si="2"/>
        <v/>
      </c>
      <c r="P23" s="136" t="s">
        <v>92</v>
      </c>
      <c r="Q23" s="260">
        <f t="shared" ref="Q23:U23" si="58">SUM(Q16:Q18)</f>
        <v>189279.87400000004</v>
      </c>
      <c r="R23" s="204">
        <f t="shared" si="58"/>
        <v>206246.13400000002</v>
      </c>
      <c r="S23" s="204">
        <f t="shared" si="58"/>
        <v>227564.73100000003</v>
      </c>
      <c r="T23" s="204">
        <f t="shared" si="58"/>
        <v>223989.65199999989</v>
      </c>
      <c r="U23" s="204">
        <f t="shared" si="58"/>
        <v>227828.40799999997</v>
      </c>
      <c r="V23" s="204">
        <f t="shared" ref="V23:W23" si="59">SUM(V16:V18)</f>
        <v>223073.37500000009</v>
      </c>
      <c r="W23" s="204">
        <f t="shared" si="59"/>
        <v>229063.12599999984</v>
      </c>
      <c r="X23" s="204">
        <f t="shared" ref="X23" si="60">SUM(X16:X18)</f>
        <v>242707.26199999999</v>
      </c>
      <c r="Y23" s="204">
        <f t="shared" ref="Y23:AA23" si="61">SUM(Y16:Y18)</f>
        <v>240093.19299999997</v>
      </c>
      <c r="Z23" s="204">
        <f t="shared" si="61"/>
        <v>243753.495</v>
      </c>
      <c r="AA23" s="204">
        <f t="shared" si="61"/>
        <v>255348.78899999999</v>
      </c>
      <c r="AB23" s="150" t="str">
        <f>IF(AB18="","",SUM(AB16:AB18))</f>
        <v/>
      </c>
      <c r="AC23" s="70" t="str">
        <f t="shared" si="3"/>
        <v/>
      </c>
      <c r="AE23" s="153">
        <f>(Q23/B23)*10</f>
        <v>2.5983068713923734</v>
      </c>
      <c r="AF23" s="207">
        <f>(R23/C23)*10</f>
        <v>2.3757143100519302</v>
      </c>
      <c r="AG23" s="207">
        <f t="shared" ref="AG23:AL23" si="62">IF(S18="","",(S23/D23)*10)</f>
        <v>2.363592154138149</v>
      </c>
      <c r="AH23" s="207">
        <f t="shared" si="62"/>
        <v>2.8478316593348785</v>
      </c>
      <c r="AI23" s="207">
        <f t="shared" si="62"/>
        <v>2.895775220890676</v>
      </c>
      <c r="AJ23" s="207">
        <f t="shared" si="62"/>
        <v>2.9687767979556323</v>
      </c>
      <c r="AK23" s="207">
        <f t="shared" si="62"/>
        <v>3.0270235404625998</v>
      </c>
      <c r="AL23" s="207">
        <f t="shared" si="62"/>
        <v>2.8270139600458304</v>
      </c>
      <c r="AM23" s="207">
        <f t="shared" ref="AM23:AP23" si="63">IF(Y18="","",(Y23/J23)*10)</f>
        <v>3.1505149144959335</v>
      </c>
      <c r="AN23" s="207">
        <f t="shared" si="63"/>
        <v>3.012412183728137</v>
      </c>
      <c r="AO23" s="207">
        <f t="shared" si="63"/>
        <v>2.9527207100106438</v>
      </c>
      <c r="AP23" s="207" t="str">
        <f t="shared" si="63"/>
        <v/>
      </c>
      <c r="AQ23" s="70" t="str">
        <f t="shared" si="24"/>
        <v/>
      </c>
      <c r="AT23" s="135"/>
    </row>
    <row r="24" spans="1:46" x14ac:dyDescent="0.25"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AT24" s="135"/>
    </row>
    <row r="25" spans="1:46" ht="15.75" thickBot="1" x14ac:dyDescent="0.3">
      <c r="N25" s="130" t="s">
        <v>1</v>
      </c>
      <c r="AC25" s="174">
        <v>1000</v>
      </c>
      <c r="AQ25" s="174" t="s">
        <v>51</v>
      </c>
      <c r="AT25" s="135"/>
    </row>
    <row r="26" spans="1:46" ht="20.100000000000001" customHeight="1" x14ac:dyDescent="0.25">
      <c r="A26" s="440" t="s">
        <v>2</v>
      </c>
      <c r="B26" s="442" t="s">
        <v>76</v>
      </c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4"/>
      <c r="N26" s="445" t="s">
        <v>121</v>
      </c>
      <c r="P26" s="447" t="s">
        <v>3</v>
      </c>
      <c r="Q26" s="449" t="s">
        <v>76</v>
      </c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4"/>
      <c r="AC26" s="445" t="s">
        <v>121</v>
      </c>
      <c r="AE26" s="449" t="s">
        <v>76</v>
      </c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4"/>
      <c r="AQ26" s="445" t="str">
        <f>AC26</f>
        <v>D       2021/2020</v>
      </c>
      <c r="AT26" s="135"/>
    </row>
    <row r="27" spans="1:46" ht="20.100000000000001" customHeight="1" thickBot="1" x14ac:dyDescent="0.3">
      <c r="A27" s="441"/>
      <c r="B27" s="120">
        <v>2010</v>
      </c>
      <c r="C27" s="181">
        <v>2011</v>
      </c>
      <c r="D27" s="181">
        <v>2012</v>
      </c>
      <c r="E27" s="181">
        <v>2013</v>
      </c>
      <c r="F27" s="181">
        <v>2014</v>
      </c>
      <c r="G27" s="181">
        <v>2015</v>
      </c>
      <c r="H27" s="181">
        <v>2016</v>
      </c>
      <c r="I27" s="179">
        <v>2017</v>
      </c>
      <c r="J27" s="236">
        <v>2018</v>
      </c>
      <c r="K27" s="181">
        <v>2019</v>
      </c>
      <c r="L27" s="368">
        <v>2020</v>
      </c>
      <c r="M27" s="179">
        <v>2021</v>
      </c>
      <c r="N27" s="446"/>
      <c r="P27" s="448"/>
      <c r="Q27" s="31">
        <v>2010</v>
      </c>
      <c r="R27" s="181">
        <v>2011</v>
      </c>
      <c r="S27" s="181">
        <v>2012</v>
      </c>
      <c r="T27" s="181">
        <v>2013</v>
      </c>
      <c r="U27" s="181">
        <v>2014</v>
      </c>
      <c r="V27" s="181">
        <v>2015</v>
      </c>
      <c r="W27" s="181">
        <v>2016</v>
      </c>
      <c r="X27" s="181">
        <v>2017</v>
      </c>
      <c r="Y27" s="181">
        <v>2018</v>
      </c>
      <c r="Z27" s="181">
        <v>2019</v>
      </c>
      <c r="AA27" s="181">
        <v>2020</v>
      </c>
      <c r="AB27" s="179">
        <v>2021</v>
      </c>
      <c r="AC27" s="446"/>
      <c r="AE27" s="31">
        <v>2010</v>
      </c>
      <c r="AF27" s="181">
        <v>2011</v>
      </c>
      <c r="AG27" s="181">
        <v>2012</v>
      </c>
      <c r="AH27" s="181">
        <v>2013</v>
      </c>
      <c r="AI27" s="181">
        <v>2014</v>
      </c>
      <c r="AJ27" s="181">
        <v>2015</v>
      </c>
      <c r="AK27" s="181">
        <v>2016</v>
      </c>
      <c r="AL27" s="181">
        <v>2017</v>
      </c>
      <c r="AM27" s="236">
        <v>2018</v>
      </c>
      <c r="AN27" s="181">
        <v>2019</v>
      </c>
      <c r="AO27" s="181">
        <v>2020</v>
      </c>
      <c r="AP27" s="179">
        <v>2021</v>
      </c>
      <c r="AQ27" s="446"/>
      <c r="AT27" s="135"/>
    </row>
    <row r="28" spans="1:46" ht="3" customHeight="1" thickBot="1" x14ac:dyDescent="0.3">
      <c r="A28" s="132" t="s">
        <v>93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75"/>
      <c r="O28" s="8"/>
      <c r="P28" s="132"/>
      <c r="Q28" s="154">
        <v>2010</v>
      </c>
      <c r="R28" s="154">
        <v>2011</v>
      </c>
      <c r="S28" s="154">
        <v>2012</v>
      </c>
      <c r="T28" s="154"/>
      <c r="U28" s="154"/>
      <c r="V28" s="154"/>
      <c r="W28" s="154"/>
      <c r="X28" s="154"/>
      <c r="Y28" s="131"/>
      <c r="Z28" s="131"/>
      <c r="AA28" s="131"/>
      <c r="AB28" s="154"/>
      <c r="AC28" s="173"/>
      <c r="AD28" s="8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75"/>
      <c r="AT28" s="135"/>
    </row>
    <row r="29" spans="1:46" ht="20.100000000000001" customHeight="1" x14ac:dyDescent="0.25">
      <c r="A29" s="147" t="s">
        <v>77</v>
      </c>
      <c r="B29" s="142">
        <v>85580.320000000022</v>
      </c>
      <c r="C29" s="202">
        <v>80916.799999999988</v>
      </c>
      <c r="D29" s="202">
        <v>125346.10000000003</v>
      </c>
      <c r="E29" s="202">
        <v>120157.7999999999</v>
      </c>
      <c r="F29" s="202">
        <v>101957.16000000005</v>
      </c>
      <c r="G29" s="202">
        <v>91780.269999999946</v>
      </c>
      <c r="H29" s="202">
        <v>94208.579999999958</v>
      </c>
      <c r="I29" s="202">
        <v>96265.579999999973</v>
      </c>
      <c r="J29" s="202">
        <v>124755.04</v>
      </c>
      <c r="K29" s="202">
        <v>116531.85999999993</v>
      </c>
      <c r="L29" s="202">
        <v>100948.91999999997</v>
      </c>
      <c r="M29" s="139">
        <v>105458.75000000004</v>
      </c>
      <c r="N29" s="76">
        <f>IF(M29="","",(M29-L29)/L29)</f>
        <v>4.46743759120957E-2</v>
      </c>
      <c r="P29" s="134" t="s">
        <v>77</v>
      </c>
      <c r="Q29" s="46">
        <v>23270.865999999998</v>
      </c>
      <c r="R29" s="202">
        <v>22495.121000000003</v>
      </c>
      <c r="S29" s="202">
        <v>24799.759999999984</v>
      </c>
      <c r="T29" s="202">
        <v>25615.480000000018</v>
      </c>
      <c r="U29" s="202">
        <v>29400.613000000012</v>
      </c>
      <c r="V29" s="202">
        <v>25803.076000000012</v>
      </c>
      <c r="W29" s="202">
        <v>26846.136999999999</v>
      </c>
      <c r="X29" s="202">
        <v>26379.177</v>
      </c>
      <c r="Y29" s="202">
        <v>31298.861000000001</v>
      </c>
      <c r="Z29" s="202">
        <v>31619.378999999994</v>
      </c>
      <c r="AA29" s="202">
        <v>28028.435999999991</v>
      </c>
      <c r="AB29" s="139">
        <v>29929.548000000032</v>
      </c>
      <c r="AC29" s="76">
        <f>IF(AB29="","",(AB29-AA29)/AA29)</f>
        <v>6.7827972991430618E-2</v>
      </c>
      <c r="AE29" s="261">
        <f t="shared" ref="AE29:AE38" si="64">(Q29/B29)*10</f>
        <v>2.7191842704023532</v>
      </c>
      <c r="AF29" s="205">
        <f t="shared" ref="AF29:AF38" si="65">(R29/C29)*10</f>
        <v>2.7800309700828514</v>
      </c>
      <c r="AG29" s="205">
        <f t="shared" ref="AG29:AG38" si="66">(S29/D29)*10</f>
        <v>1.9785027216642543</v>
      </c>
      <c r="AH29" s="205">
        <f t="shared" ref="AH29:AH38" si="67">(T29/E29)*10</f>
        <v>2.1318199900464254</v>
      </c>
      <c r="AI29" s="205">
        <f t="shared" ref="AI29:AI38" si="68">(U29/F29)*10</f>
        <v>2.8836241613634588</v>
      </c>
      <c r="AJ29" s="205">
        <f t="shared" ref="AJ29:AJ38" si="69">(V29/G29)*10</f>
        <v>2.8113968285340656</v>
      </c>
      <c r="AK29" s="205">
        <f t="shared" ref="AK29:AK38" si="70">(W29/H29)*10</f>
        <v>2.849648832409958</v>
      </c>
      <c r="AL29" s="205">
        <f t="shared" ref="AL29:AL38" si="71">(X29/I29)*10</f>
        <v>2.7402501496381166</v>
      </c>
      <c r="AM29" s="205">
        <f t="shared" ref="AM29:AM38" si="72">(Y29/J29)*10</f>
        <v>2.5088253749107055</v>
      </c>
      <c r="AN29" s="205">
        <f t="shared" ref="AN29:AN38" si="73">(Z29/K29)*10</f>
        <v>2.713367743379365</v>
      </c>
      <c r="AO29" s="205">
        <f t="shared" ref="AO29:AO38" si="74">(AA29/L29)*10</f>
        <v>2.7764968659397251</v>
      </c>
      <c r="AP29" s="205">
        <f t="shared" ref="AP29" si="75">(AB29/M29)*10</f>
        <v>2.8380336387450091</v>
      </c>
      <c r="AQ29" s="76">
        <f>IF(AP29="","",(AP29-AO29)/AO29)</f>
        <v>2.2163458406950682E-2</v>
      </c>
      <c r="AT29" s="135"/>
    </row>
    <row r="30" spans="1:46" ht="20.100000000000001" customHeight="1" x14ac:dyDescent="0.25">
      <c r="A30" s="148" t="s">
        <v>78</v>
      </c>
      <c r="B30" s="144">
        <v>88844.739999999976</v>
      </c>
      <c r="C30" s="203">
        <v>127722.29999999996</v>
      </c>
      <c r="D30" s="203">
        <v>128469.03999999996</v>
      </c>
      <c r="E30" s="203">
        <v>149512.51999999999</v>
      </c>
      <c r="F30" s="203">
        <v>109776.64999999998</v>
      </c>
      <c r="G30" s="203">
        <v>98756.11</v>
      </c>
      <c r="H30" s="203">
        <v>114532.42999999993</v>
      </c>
      <c r="I30" s="203">
        <v>102519.81000000003</v>
      </c>
      <c r="J30" s="203">
        <v>148191.60999999999</v>
      </c>
      <c r="K30" s="203">
        <v>114647.40999999992</v>
      </c>
      <c r="L30" s="203">
        <v>103098.93999999987</v>
      </c>
      <c r="M30" s="3">
        <v>107674.22000000006</v>
      </c>
      <c r="N30" s="67">
        <f t="shared" ref="N30:N45" si="76">IF(M30="","",(M30-L30)/L30)</f>
        <v>4.437756586052382E-2</v>
      </c>
      <c r="P30" s="134" t="s">
        <v>78</v>
      </c>
      <c r="Q30" s="25">
        <v>24769.378999999986</v>
      </c>
      <c r="R30" s="203">
        <v>26090.180999999997</v>
      </c>
      <c r="S30" s="203">
        <v>26845.964000000011</v>
      </c>
      <c r="T30" s="203">
        <v>29407.368999999981</v>
      </c>
      <c r="U30" s="203">
        <v>29868.044999999998</v>
      </c>
      <c r="V30" s="203">
        <v>27835.92599999997</v>
      </c>
      <c r="W30" s="203">
        <v>29206.410000000018</v>
      </c>
      <c r="X30" s="203">
        <v>26234.001999999982</v>
      </c>
      <c r="Y30" s="203">
        <v>31644.39</v>
      </c>
      <c r="Z30" s="203">
        <v>32055.040000000023</v>
      </c>
      <c r="AA30" s="203">
        <v>26644.275000000001</v>
      </c>
      <c r="AB30" s="3">
        <v>29585.051999999989</v>
      </c>
      <c r="AC30" s="67">
        <f t="shared" ref="AC30:AC45" si="77">IF(AB30="","",(AB30-AA30)/AA30)</f>
        <v>0.11037181533368752</v>
      </c>
      <c r="AE30" s="262">
        <f t="shared" si="64"/>
        <v>2.7879398375187985</v>
      </c>
      <c r="AF30" s="206">
        <f t="shared" si="65"/>
        <v>2.0427271510143492</v>
      </c>
      <c r="AG30" s="206">
        <f t="shared" si="66"/>
        <v>2.0896835533292704</v>
      </c>
      <c r="AH30" s="206">
        <f t="shared" si="67"/>
        <v>1.9668833753855519</v>
      </c>
      <c r="AI30" s="206">
        <f t="shared" si="68"/>
        <v>2.7208012815111413</v>
      </c>
      <c r="AJ30" s="206">
        <f t="shared" si="69"/>
        <v>2.8186535496385967</v>
      </c>
      <c r="AK30" s="206">
        <f t="shared" si="70"/>
        <v>2.5500559099287456</v>
      </c>
      <c r="AL30" s="206">
        <f t="shared" si="71"/>
        <v>2.5589202711163801</v>
      </c>
      <c r="AM30" s="206">
        <f t="shared" si="72"/>
        <v>2.135369876877645</v>
      </c>
      <c r="AN30" s="206">
        <f t="shared" si="73"/>
        <v>2.795967218099392</v>
      </c>
      <c r="AO30" s="206">
        <f t="shared" si="74"/>
        <v>2.5843403433633783</v>
      </c>
      <c r="AP30" s="206">
        <f t="shared" ref="AP30" si="78">(AB30/M30)*10</f>
        <v>2.7476448865847343</v>
      </c>
      <c r="AQ30" s="67">
        <f>IF(AP30="","",(AP30-AO30)/AO30)</f>
        <v>6.3190029765516117E-2</v>
      </c>
      <c r="AT30" s="135"/>
    </row>
    <row r="31" spans="1:46" ht="20.100000000000001" customHeight="1" x14ac:dyDescent="0.25">
      <c r="A31" s="148" t="s">
        <v>79</v>
      </c>
      <c r="B31" s="144">
        <v>163017.80000000002</v>
      </c>
      <c r="C31" s="203">
        <v>124161.32999999994</v>
      </c>
      <c r="D31" s="203">
        <v>181017.38999999993</v>
      </c>
      <c r="E31" s="203">
        <v>128321.88000000003</v>
      </c>
      <c r="F31" s="203">
        <v>109180.21999999993</v>
      </c>
      <c r="G31" s="203">
        <v>128703.72000000002</v>
      </c>
      <c r="H31" s="203">
        <v>167047.14999999997</v>
      </c>
      <c r="I31" s="203">
        <v>131035.77999999998</v>
      </c>
      <c r="J31" s="203">
        <v>136350.32999999999</v>
      </c>
      <c r="K31" s="203">
        <v>131403.34</v>
      </c>
      <c r="L31" s="203">
        <v>118408.59</v>
      </c>
      <c r="M31" s="3">
        <v>152660.63999999998</v>
      </c>
      <c r="N31" s="67">
        <f t="shared" si="76"/>
        <v>0.28926997610561861</v>
      </c>
      <c r="P31" s="134" t="s">
        <v>79</v>
      </c>
      <c r="Q31" s="25">
        <v>34176.324999999983</v>
      </c>
      <c r="R31" s="203">
        <v>30181.553999999996</v>
      </c>
      <c r="S31" s="203">
        <v>34669.633000000002</v>
      </c>
      <c r="T31" s="203">
        <v>29423.860999999994</v>
      </c>
      <c r="U31" s="203">
        <v>29544.088000000018</v>
      </c>
      <c r="V31" s="203">
        <v>34831.201999999983</v>
      </c>
      <c r="W31" s="203">
        <v>34959.243999999999</v>
      </c>
      <c r="X31" s="203">
        <v>36752.83499999997</v>
      </c>
      <c r="Y31" s="203">
        <v>36699.917000000001</v>
      </c>
      <c r="Z31" s="203">
        <v>35665.698999999964</v>
      </c>
      <c r="AA31" s="203">
        <v>30612.189000000009</v>
      </c>
      <c r="AB31" s="3">
        <v>41347.841</v>
      </c>
      <c r="AC31" s="67">
        <f t="shared" si="77"/>
        <v>0.35069860570898698</v>
      </c>
      <c r="AE31" s="262">
        <f t="shared" si="64"/>
        <v>2.0964781146598703</v>
      </c>
      <c r="AF31" s="206">
        <f t="shared" si="65"/>
        <v>2.4308336581123937</v>
      </c>
      <c r="AG31" s="206">
        <f t="shared" si="66"/>
        <v>1.9152653234034593</v>
      </c>
      <c r="AH31" s="206">
        <f t="shared" si="67"/>
        <v>2.2929730300085991</v>
      </c>
      <c r="AI31" s="206">
        <f t="shared" si="68"/>
        <v>2.7059927155303445</v>
      </c>
      <c r="AJ31" s="206">
        <f t="shared" si="69"/>
        <v>2.7063088774745574</v>
      </c>
      <c r="AK31" s="206">
        <f t="shared" si="70"/>
        <v>2.0927770392969895</v>
      </c>
      <c r="AL31" s="206">
        <f t="shared" si="71"/>
        <v>2.8047938509619263</v>
      </c>
      <c r="AM31" s="206">
        <f t="shared" si="72"/>
        <v>2.691589892008329</v>
      </c>
      <c r="AN31" s="206">
        <f t="shared" si="73"/>
        <v>2.7142155595131729</v>
      </c>
      <c r="AO31" s="206">
        <f t="shared" si="74"/>
        <v>2.5853013704495602</v>
      </c>
      <c r="AP31" s="206">
        <f t="shared" ref="AP31" si="79">(AB31/M31)*10</f>
        <v>2.7084807845689634</v>
      </c>
      <c r="AQ31" s="67">
        <f>IF(AP31="","",(AP31-AO31)/AO31)</f>
        <v>4.764605609518683E-2</v>
      </c>
      <c r="AT31" s="135"/>
    </row>
    <row r="32" spans="1:46" ht="20.100000000000001" customHeight="1" x14ac:dyDescent="0.25">
      <c r="A32" s="148" t="s">
        <v>80</v>
      </c>
      <c r="B32" s="144">
        <v>129054.22999999992</v>
      </c>
      <c r="C32" s="203">
        <v>143928.69999999998</v>
      </c>
      <c r="D32" s="203">
        <v>130551.29999999993</v>
      </c>
      <c r="E32" s="203">
        <v>168057.08999999997</v>
      </c>
      <c r="F32" s="203">
        <v>116200.55999999991</v>
      </c>
      <c r="G32" s="203">
        <v>126285.80000000003</v>
      </c>
      <c r="H32" s="203">
        <v>162799.5</v>
      </c>
      <c r="I32" s="203">
        <v>135156.71</v>
      </c>
      <c r="J32" s="203">
        <v>164204.01</v>
      </c>
      <c r="K32" s="203">
        <v>132405.87000000008</v>
      </c>
      <c r="L32" s="203">
        <v>101867.75000000006</v>
      </c>
      <c r="M32" s="3">
        <v>128374.73999999977</v>
      </c>
      <c r="N32" s="67">
        <f t="shared" si="76"/>
        <v>0.26020983088366728</v>
      </c>
      <c r="P32" s="134" t="s">
        <v>80</v>
      </c>
      <c r="Q32" s="25">
        <v>29571.834999999992</v>
      </c>
      <c r="R32" s="203">
        <v>27556.182000000004</v>
      </c>
      <c r="S32" s="203">
        <v>27462.67</v>
      </c>
      <c r="T32" s="203">
        <v>33693.252999999975</v>
      </c>
      <c r="U32" s="203">
        <v>31434.276000000013</v>
      </c>
      <c r="V32" s="203">
        <v>35272.59899999998</v>
      </c>
      <c r="W32" s="203">
        <v>32738.878999999994</v>
      </c>
      <c r="X32" s="203">
        <v>32002.925999999999</v>
      </c>
      <c r="Y32" s="203">
        <v>37177.171999999999</v>
      </c>
      <c r="Z32" s="203">
        <v>34138.758999999991</v>
      </c>
      <c r="AA32" s="203">
        <v>26565.284999999996</v>
      </c>
      <c r="AB32" s="3">
        <v>35102.80400000004</v>
      </c>
      <c r="AC32" s="67">
        <f t="shared" si="77"/>
        <v>0.3213787843796912</v>
      </c>
      <c r="AE32" s="262">
        <f t="shared" si="64"/>
        <v>2.2914270225780289</v>
      </c>
      <c r="AF32" s="206">
        <f t="shared" si="65"/>
        <v>1.9145717289185553</v>
      </c>
      <c r="AG32" s="206">
        <f t="shared" si="66"/>
        <v>2.1035922277296368</v>
      </c>
      <c r="AH32" s="206">
        <f t="shared" si="67"/>
        <v>2.004869476200021</v>
      </c>
      <c r="AI32" s="206">
        <f t="shared" si="68"/>
        <v>2.7051742263548508</v>
      </c>
      <c r="AJ32" s="206">
        <f t="shared" si="69"/>
        <v>2.7930772105810764</v>
      </c>
      <c r="AK32" s="206">
        <f t="shared" si="70"/>
        <v>2.0109938298336294</v>
      </c>
      <c r="AL32" s="206">
        <f t="shared" si="71"/>
        <v>2.3678384891138591</v>
      </c>
      <c r="AM32" s="206">
        <f t="shared" si="72"/>
        <v>2.2640842936783332</v>
      </c>
      <c r="AN32" s="206">
        <f t="shared" si="73"/>
        <v>2.578341806144997</v>
      </c>
      <c r="AO32" s="206">
        <f t="shared" si="74"/>
        <v>2.6078209246793005</v>
      </c>
      <c r="AP32" s="206">
        <f t="shared" ref="AP32" si="80">(AB32/M32)*10</f>
        <v>2.7344011758076476</v>
      </c>
      <c r="AQ32" s="67">
        <f>IF(AP32="","",(AP32-AO32)/AO32)</f>
        <v>4.85387052195363E-2</v>
      </c>
      <c r="AT32" s="135"/>
    </row>
    <row r="33" spans="1:46" ht="20.100000000000001" customHeight="1" x14ac:dyDescent="0.25">
      <c r="A33" s="148" t="s">
        <v>81</v>
      </c>
      <c r="B33" s="144">
        <v>118132.11000000003</v>
      </c>
      <c r="C33" s="203">
        <v>147173.66999999995</v>
      </c>
      <c r="D33" s="203">
        <v>167545.44000000024</v>
      </c>
      <c r="E33" s="203">
        <v>131905.74000000005</v>
      </c>
      <c r="F33" s="203">
        <v>115807.50000000003</v>
      </c>
      <c r="G33" s="203">
        <v>114798.86000000002</v>
      </c>
      <c r="H33" s="203">
        <v>138304.09999999992</v>
      </c>
      <c r="I33" s="203">
        <v>134536.19999999998</v>
      </c>
      <c r="J33" s="203">
        <v>144042.04</v>
      </c>
      <c r="K33" s="203">
        <v>143487.67999999993</v>
      </c>
      <c r="L33" s="203">
        <v>110068.53</v>
      </c>
      <c r="M33" s="3">
        <v>124639.53</v>
      </c>
      <c r="N33" s="67">
        <f t="shared" si="76"/>
        <v>0.1323811628991502</v>
      </c>
      <c r="P33" s="134" t="s">
        <v>81</v>
      </c>
      <c r="Q33" s="25">
        <v>29004.790999999972</v>
      </c>
      <c r="R33" s="203">
        <v>32396.498</v>
      </c>
      <c r="S33" s="203">
        <v>31705.719999999998</v>
      </c>
      <c r="T33" s="203">
        <v>31122.389999999996</v>
      </c>
      <c r="U33" s="203">
        <v>31058.100000000006</v>
      </c>
      <c r="V33" s="203">
        <v>31539.86900000001</v>
      </c>
      <c r="W33" s="203">
        <v>33068.363999999994</v>
      </c>
      <c r="X33" s="203">
        <v>35573.933999999957</v>
      </c>
      <c r="Y33" s="203">
        <v>34606.108999999997</v>
      </c>
      <c r="Z33" s="203">
        <v>36493.042000000009</v>
      </c>
      <c r="AA33" s="203">
        <v>28320.263000000003</v>
      </c>
      <c r="AB33" s="3">
        <v>34346.33</v>
      </c>
      <c r="AC33" s="67">
        <f t="shared" si="77"/>
        <v>0.21278287563925513</v>
      </c>
      <c r="AE33" s="262">
        <f t="shared" si="64"/>
        <v>2.4552842575993914</v>
      </c>
      <c r="AF33" s="206">
        <f t="shared" si="65"/>
        <v>2.2012427902355096</v>
      </c>
      <c r="AG33" s="206">
        <f t="shared" si="66"/>
        <v>1.8923654382954234</v>
      </c>
      <c r="AH33" s="206">
        <f t="shared" si="67"/>
        <v>2.3594416740317734</v>
      </c>
      <c r="AI33" s="206">
        <f t="shared" si="68"/>
        <v>2.6818729356906932</v>
      </c>
      <c r="AJ33" s="206">
        <f t="shared" si="69"/>
        <v>2.7474026310017368</v>
      </c>
      <c r="AK33" s="206">
        <f t="shared" si="70"/>
        <v>2.3909894211379137</v>
      </c>
      <c r="AL33" s="206">
        <f t="shared" si="71"/>
        <v>2.6441904855347453</v>
      </c>
      <c r="AM33" s="206">
        <f t="shared" si="72"/>
        <v>2.4025006171809284</v>
      </c>
      <c r="AN33" s="206">
        <f t="shared" si="73"/>
        <v>2.5432874794546838</v>
      </c>
      <c r="AO33" s="206">
        <f t="shared" si="74"/>
        <v>2.5729664055656967</v>
      </c>
      <c r="AP33" s="206">
        <f t="shared" ref="AP33" si="81">(AB33/M33)*10</f>
        <v>2.7556530420164456</v>
      </c>
      <c r="AQ33" s="67">
        <f>IF(AP33="","",(AP33-AO33)/AO33)</f>
        <v>7.1002340355307947E-2</v>
      </c>
      <c r="AT33" s="135"/>
    </row>
    <row r="34" spans="1:46" ht="20.100000000000001" customHeight="1" x14ac:dyDescent="0.25">
      <c r="A34" s="148" t="s">
        <v>82</v>
      </c>
      <c r="B34" s="144">
        <v>135211.27999999997</v>
      </c>
      <c r="C34" s="203">
        <v>175317.34000000005</v>
      </c>
      <c r="D34" s="203">
        <v>118154.39000000004</v>
      </c>
      <c r="E34" s="203">
        <v>152399.24000000002</v>
      </c>
      <c r="F34" s="203">
        <v>114737.72999999998</v>
      </c>
      <c r="G34" s="203">
        <v>115427.66999999995</v>
      </c>
      <c r="H34" s="203">
        <v>126613.06000000001</v>
      </c>
      <c r="I34" s="203">
        <v>156897.32000000004</v>
      </c>
      <c r="J34" s="203">
        <v>146611.98000000001</v>
      </c>
      <c r="K34" s="203">
        <v>114891.16999999987</v>
      </c>
      <c r="L34" s="203">
        <v>129449.94999999994</v>
      </c>
      <c r="M34" s="3">
        <v>141998.27999999982</v>
      </c>
      <c r="N34" s="67">
        <f t="shared" si="76"/>
        <v>9.6935765521731693E-2</v>
      </c>
      <c r="P34" s="134" t="s">
        <v>82</v>
      </c>
      <c r="Q34" s="25">
        <v>28421.635000000002</v>
      </c>
      <c r="R34" s="203">
        <v>31101.468000000008</v>
      </c>
      <c r="S34" s="203">
        <v>27821.58</v>
      </c>
      <c r="T34" s="203">
        <v>30041.770000000019</v>
      </c>
      <c r="U34" s="203">
        <v>29496.788000000015</v>
      </c>
      <c r="V34" s="203">
        <v>31068.588000000022</v>
      </c>
      <c r="W34" s="203">
        <v>31963.873999999989</v>
      </c>
      <c r="X34" s="203">
        <v>36419.877999999997</v>
      </c>
      <c r="Y34" s="203">
        <v>35474.750999999997</v>
      </c>
      <c r="Z34" s="203">
        <v>29960.277999999991</v>
      </c>
      <c r="AA34" s="203">
        <v>33880.457999999984</v>
      </c>
      <c r="AB34" s="3">
        <v>36800.712999999996</v>
      </c>
      <c r="AC34" s="67">
        <f t="shared" si="77"/>
        <v>8.6192902114841929E-2</v>
      </c>
      <c r="AE34" s="262">
        <f t="shared" si="64"/>
        <v>2.1020165625234823</v>
      </c>
      <c r="AF34" s="206">
        <f t="shared" si="65"/>
        <v>1.7740098041642658</v>
      </c>
      <c r="AG34" s="206">
        <f t="shared" si="66"/>
        <v>2.354680177351006</v>
      </c>
      <c r="AH34" s="206">
        <f t="shared" si="67"/>
        <v>1.9712545810595916</v>
      </c>
      <c r="AI34" s="206">
        <f t="shared" si="68"/>
        <v>2.5708010782503732</v>
      </c>
      <c r="AJ34" s="206">
        <f t="shared" si="69"/>
        <v>2.691606613908089</v>
      </c>
      <c r="AK34" s="206">
        <f t="shared" si="70"/>
        <v>2.5245321454200687</v>
      </c>
      <c r="AL34" s="206">
        <f t="shared" si="71"/>
        <v>2.3212555829506831</v>
      </c>
      <c r="AM34" s="206">
        <f t="shared" si="72"/>
        <v>2.4196352167128494</v>
      </c>
      <c r="AN34" s="206">
        <f t="shared" si="73"/>
        <v>2.6077093653063175</v>
      </c>
      <c r="AO34" s="206">
        <f t="shared" si="74"/>
        <v>2.61726311983898</v>
      </c>
      <c r="AP34" s="206">
        <f t="shared" ref="AP34" si="82">(AB34/M34)*10</f>
        <v>2.5916308986277894</v>
      </c>
      <c r="AQ34" s="67">
        <f>IF(AP34="","",(AP34-AO34)/AO34)</f>
        <v>-9.79352095587834E-3</v>
      </c>
      <c r="AT34" s="135"/>
    </row>
    <row r="35" spans="1:46" ht="20.100000000000001" customHeight="1" x14ac:dyDescent="0.25">
      <c r="A35" s="148" t="s">
        <v>83</v>
      </c>
      <c r="B35" s="144">
        <v>127394.07999999993</v>
      </c>
      <c r="C35" s="203">
        <v>153173.20000000004</v>
      </c>
      <c r="D35" s="203">
        <v>157184.51</v>
      </c>
      <c r="E35" s="203">
        <v>153334.56</v>
      </c>
      <c r="F35" s="203">
        <v>127866.06000000003</v>
      </c>
      <c r="G35" s="203">
        <v>125620.06999999993</v>
      </c>
      <c r="H35" s="203">
        <v>136980</v>
      </c>
      <c r="I35" s="203">
        <v>143925.01</v>
      </c>
      <c r="J35" s="203">
        <v>137723</v>
      </c>
      <c r="K35" s="203">
        <v>141500.09</v>
      </c>
      <c r="L35" s="203">
        <v>140535.58000000016</v>
      </c>
      <c r="M35" s="3"/>
      <c r="N35" s="67" t="str">
        <f t="shared" si="76"/>
        <v/>
      </c>
      <c r="P35" s="134" t="s">
        <v>83</v>
      </c>
      <c r="Q35" s="25">
        <v>32779.412000000004</v>
      </c>
      <c r="R35" s="203">
        <v>32399.374999999993</v>
      </c>
      <c r="S35" s="203">
        <v>32672.658999999996</v>
      </c>
      <c r="T35" s="203">
        <v>33859.816999999988</v>
      </c>
      <c r="U35" s="203">
        <v>36267.96699999999</v>
      </c>
      <c r="V35" s="203">
        <v>36630.704999999973</v>
      </c>
      <c r="W35" s="203">
        <v>36275.366999999962</v>
      </c>
      <c r="X35" s="203">
        <v>35138.28200000005</v>
      </c>
      <c r="Y35" s="203">
        <v>35499.514000000003</v>
      </c>
      <c r="Z35" s="203">
        <v>41925.194999999985</v>
      </c>
      <c r="AA35" s="203">
        <v>38578.138000000014</v>
      </c>
      <c r="AB35" s="3"/>
      <c r="AC35" s="67" t="str">
        <f t="shared" si="77"/>
        <v/>
      </c>
      <c r="AE35" s="262">
        <f t="shared" si="64"/>
        <v>2.5730718413288924</v>
      </c>
      <c r="AF35" s="206">
        <f t="shared" si="65"/>
        <v>2.1152117341675951</v>
      </c>
      <c r="AG35" s="206">
        <f t="shared" si="66"/>
        <v>2.0786182429808124</v>
      </c>
      <c r="AH35" s="206">
        <f t="shared" si="67"/>
        <v>2.2082312689324564</v>
      </c>
      <c r="AI35" s="206">
        <f t="shared" si="68"/>
        <v>2.8364029516511247</v>
      </c>
      <c r="AJ35" s="206">
        <f t="shared" si="69"/>
        <v>2.9159914494554884</v>
      </c>
      <c r="AK35" s="206">
        <f t="shared" si="70"/>
        <v>2.6482236092860245</v>
      </c>
      <c r="AL35" s="206">
        <f t="shared" si="71"/>
        <v>2.4414298807413699</v>
      </c>
      <c r="AM35" s="206">
        <f t="shared" si="72"/>
        <v>2.5776024338708856</v>
      </c>
      <c r="AN35" s="206">
        <f t="shared" si="73"/>
        <v>2.962909422884465</v>
      </c>
      <c r="AO35" s="206">
        <f t="shared" si="74"/>
        <v>2.7450797869123229</v>
      </c>
      <c r="AP35" s="206"/>
      <c r="AQ35" s="67"/>
      <c r="AT35" s="135"/>
    </row>
    <row r="36" spans="1:46" ht="20.100000000000001" customHeight="1" x14ac:dyDescent="0.25">
      <c r="A36" s="148" t="s">
        <v>84</v>
      </c>
      <c r="B36" s="144">
        <v>84144.9</v>
      </c>
      <c r="C36" s="203">
        <v>93566.699999999968</v>
      </c>
      <c r="D36" s="203">
        <v>109659.02</v>
      </c>
      <c r="E36" s="203">
        <v>85683.409999999989</v>
      </c>
      <c r="F36" s="203">
        <v>75119.589999999982</v>
      </c>
      <c r="G36" s="203">
        <v>77720.049999999974</v>
      </c>
      <c r="H36" s="203">
        <v>113987.73000000001</v>
      </c>
      <c r="I36" s="203">
        <v>109779.21999999999</v>
      </c>
      <c r="J36" s="203">
        <v>115223.08</v>
      </c>
      <c r="K36" s="203">
        <v>101102.37999999996</v>
      </c>
      <c r="L36" s="203">
        <v>88444.950000000041</v>
      </c>
      <c r="M36" s="3"/>
      <c r="N36" s="67" t="str">
        <f t="shared" si="76"/>
        <v/>
      </c>
      <c r="P36" s="134" t="s">
        <v>84</v>
      </c>
      <c r="Q36" s="25">
        <v>21851.23599999999</v>
      </c>
      <c r="R36" s="203">
        <v>23756.94100000001</v>
      </c>
      <c r="S36" s="203">
        <v>26722.863000000001</v>
      </c>
      <c r="T36" s="203">
        <v>25745.833000000013</v>
      </c>
      <c r="U36" s="203">
        <v>21196.857</v>
      </c>
      <c r="V36" s="203">
        <v>23742.381999999994</v>
      </c>
      <c r="W36" s="203">
        <v>27458.442999999999</v>
      </c>
      <c r="X36" s="203">
        <v>27213.074000000004</v>
      </c>
      <c r="Y36" s="203">
        <v>30488.754000000001</v>
      </c>
      <c r="Z36" s="203">
        <v>28270.806999999997</v>
      </c>
      <c r="AA36" s="203">
        <v>25564.880999999994</v>
      </c>
      <c r="AB36" s="3"/>
      <c r="AC36" s="67" t="str">
        <f t="shared" si="77"/>
        <v/>
      </c>
      <c r="AE36" s="262">
        <f t="shared" si="64"/>
        <v>2.596858038930463</v>
      </c>
      <c r="AF36" s="206">
        <f t="shared" si="65"/>
        <v>2.5390380338304137</v>
      </c>
      <c r="AG36" s="206">
        <f t="shared" si="66"/>
        <v>2.4369051446930676</v>
      </c>
      <c r="AH36" s="206">
        <f t="shared" si="67"/>
        <v>3.0047628823362675</v>
      </c>
      <c r="AI36" s="206">
        <f t="shared" si="68"/>
        <v>2.8217482283915563</v>
      </c>
      <c r="AJ36" s="206">
        <f t="shared" si="69"/>
        <v>3.0548593316653818</v>
      </c>
      <c r="AK36" s="206">
        <f t="shared" si="70"/>
        <v>2.4088946240090925</v>
      </c>
      <c r="AL36" s="206">
        <f t="shared" si="71"/>
        <v>2.4788911781300693</v>
      </c>
      <c r="AM36" s="206">
        <f t="shared" si="72"/>
        <v>2.6460630977752024</v>
      </c>
      <c r="AN36" s="206">
        <f t="shared" si="73"/>
        <v>2.7962553403787336</v>
      </c>
      <c r="AO36" s="206">
        <f t="shared" si="74"/>
        <v>2.8904850983577903</v>
      </c>
      <c r="AP36" s="206"/>
      <c r="AQ36" s="67"/>
      <c r="AT36" s="135"/>
    </row>
    <row r="37" spans="1:46" ht="20.100000000000001" customHeight="1" x14ac:dyDescent="0.25">
      <c r="A37" s="148" t="s">
        <v>85</v>
      </c>
      <c r="B37" s="144">
        <v>138558.80000000005</v>
      </c>
      <c r="C37" s="203">
        <v>155834.77000000008</v>
      </c>
      <c r="D37" s="203">
        <v>166910.12999999986</v>
      </c>
      <c r="E37" s="203">
        <v>141021.50999999992</v>
      </c>
      <c r="F37" s="203">
        <v>123949.06000000001</v>
      </c>
      <c r="G37" s="203">
        <v>108934.93999999996</v>
      </c>
      <c r="H37" s="203">
        <v>146959.93000000008</v>
      </c>
      <c r="I37" s="203">
        <v>147602.30999999997</v>
      </c>
      <c r="J37" s="203">
        <v>117229.17</v>
      </c>
      <c r="K37" s="203">
        <v>135705.82999999984</v>
      </c>
      <c r="L37" s="203">
        <v>125289.36000000004</v>
      </c>
      <c r="M37" s="3"/>
      <c r="N37" s="67" t="str">
        <f t="shared" si="76"/>
        <v/>
      </c>
      <c r="P37" s="134" t="s">
        <v>85</v>
      </c>
      <c r="Q37" s="25">
        <v>36869.314999999995</v>
      </c>
      <c r="R37" s="203">
        <v>38144.778000000013</v>
      </c>
      <c r="S37" s="203">
        <v>35747.971000000005</v>
      </c>
      <c r="T37" s="203">
        <v>35405.063999999991</v>
      </c>
      <c r="U37" s="203">
        <v>39468.506000000016</v>
      </c>
      <c r="V37" s="203">
        <v>36656.012999999941</v>
      </c>
      <c r="W37" s="203">
        <v>39730.441999999974</v>
      </c>
      <c r="X37" s="203">
        <v>38905.268000000018</v>
      </c>
      <c r="Y37" s="203">
        <v>37110.972999999998</v>
      </c>
      <c r="Z37" s="203">
        <v>44437.182000000023</v>
      </c>
      <c r="AA37" s="203">
        <v>35250.167999999961</v>
      </c>
      <c r="AB37" s="3"/>
      <c r="AC37" s="67" t="str">
        <f t="shared" si="77"/>
        <v/>
      </c>
      <c r="AE37" s="262">
        <f t="shared" si="64"/>
        <v>2.6609147163514684</v>
      </c>
      <c r="AF37" s="206">
        <f t="shared" si="65"/>
        <v>2.4477706740286518</v>
      </c>
      <c r="AG37" s="206">
        <f t="shared" si="66"/>
        <v>2.1417496349682335</v>
      </c>
      <c r="AH37" s="206">
        <f t="shared" si="67"/>
        <v>2.5106144445623939</v>
      </c>
      <c r="AI37" s="206">
        <f t="shared" si="68"/>
        <v>3.1842521435822113</v>
      </c>
      <c r="AJ37" s="206">
        <f t="shared" si="69"/>
        <v>3.3649454435831103</v>
      </c>
      <c r="AK37" s="206">
        <f t="shared" si="70"/>
        <v>2.7034880868546924</v>
      </c>
      <c r="AL37" s="206">
        <f t="shared" si="71"/>
        <v>2.6358170139749189</v>
      </c>
      <c r="AM37" s="206">
        <f t="shared" si="72"/>
        <v>3.1656773651131371</v>
      </c>
      <c r="AN37" s="206">
        <f t="shared" si="73"/>
        <v>3.2745226936823624</v>
      </c>
      <c r="AO37" s="206">
        <f t="shared" si="74"/>
        <v>2.8135005239072135</v>
      </c>
      <c r="AP37" s="206"/>
      <c r="AQ37" s="67"/>
      <c r="AT37" s="135"/>
    </row>
    <row r="38" spans="1:46" ht="20.100000000000001" customHeight="1" x14ac:dyDescent="0.25">
      <c r="A38" s="148" t="s">
        <v>86</v>
      </c>
      <c r="B38" s="144">
        <v>122092.12999999996</v>
      </c>
      <c r="C38" s="203">
        <v>129989.20999999999</v>
      </c>
      <c r="D38" s="203">
        <v>213923.46999999977</v>
      </c>
      <c r="E38" s="203">
        <v>143278.98999999987</v>
      </c>
      <c r="F38" s="203">
        <v>142422.69000000009</v>
      </c>
      <c r="G38" s="203">
        <v>143940.27999999988</v>
      </c>
      <c r="H38" s="203">
        <v>138455.72000000012</v>
      </c>
      <c r="I38" s="203">
        <v>171460.04999999996</v>
      </c>
      <c r="J38" s="203">
        <v>167779.67</v>
      </c>
      <c r="K38" s="203">
        <v>161547.5199999999</v>
      </c>
      <c r="L38" s="203">
        <v>128856.72999999994</v>
      </c>
      <c r="M38" s="3"/>
      <c r="N38" s="67" t="str">
        <f t="shared" si="76"/>
        <v/>
      </c>
      <c r="P38" s="134" t="s">
        <v>86</v>
      </c>
      <c r="Q38" s="25">
        <v>39727.941999999974</v>
      </c>
      <c r="R38" s="203">
        <v>40734.826999999983</v>
      </c>
      <c r="S38" s="203">
        <v>48266.111999999994</v>
      </c>
      <c r="T38" s="203">
        <v>48573.176999999916</v>
      </c>
      <c r="U38" s="203">
        <v>47199.009999999987</v>
      </c>
      <c r="V38" s="203">
        <v>49361.275999999947</v>
      </c>
      <c r="W38" s="203">
        <v>45412.628000000033</v>
      </c>
      <c r="X38" s="203">
        <v>51801.627999999968</v>
      </c>
      <c r="Y38" s="203">
        <v>54582.834000000003</v>
      </c>
      <c r="Z38" s="203">
        <v>54939.106999999975</v>
      </c>
      <c r="AA38" s="203">
        <v>39746.22199999998</v>
      </c>
      <c r="AB38" s="3"/>
      <c r="AC38" s="67" t="str">
        <f t="shared" si="77"/>
        <v/>
      </c>
      <c r="AE38" s="262">
        <f t="shared" si="64"/>
        <v>3.2539314368583776</v>
      </c>
      <c r="AF38" s="206">
        <f t="shared" si="65"/>
        <v>3.1337083285605001</v>
      </c>
      <c r="AG38" s="206">
        <f t="shared" si="66"/>
        <v>2.2562326611474677</v>
      </c>
      <c r="AH38" s="206">
        <f t="shared" si="67"/>
        <v>3.3901116276712977</v>
      </c>
      <c r="AI38" s="206">
        <f t="shared" si="68"/>
        <v>3.3140091652530894</v>
      </c>
      <c r="AJ38" s="206">
        <f t="shared" si="69"/>
        <v>3.4292885910740196</v>
      </c>
      <c r="AK38" s="206">
        <f t="shared" si="70"/>
        <v>3.2799387414257781</v>
      </c>
      <c r="AL38" s="206">
        <f t="shared" si="71"/>
        <v>3.0212068642228891</v>
      </c>
      <c r="AM38" s="206">
        <f t="shared" si="72"/>
        <v>3.2532448061198354</v>
      </c>
      <c r="AN38" s="206">
        <f t="shared" si="73"/>
        <v>3.4008016340950329</v>
      </c>
      <c r="AO38" s="206">
        <f t="shared" si="74"/>
        <v>3.0845282198298838</v>
      </c>
      <c r="AP38" s="206"/>
      <c r="AQ38" s="67"/>
      <c r="AT38" s="135"/>
    </row>
    <row r="39" spans="1:46" ht="20.100000000000001" customHeight="1" x14ac:dyDescent="0.25">
      <c r="A39" s="148" t="s">
        <v>87</v>
      </c>
      <c r="B39" s="144">
        <v>155283.11000000002</v>
      </c>
      <c r="C39" s="203">
        <v>190846.28999999995</v>
      </c>
      <c r="D39" s="203">
        <v>164476.10999999999</v>
      </c>
      <c r="E39" s="203">
        <v>155784.03000000006</v>
      </c>
      <c r="F39" s="203">
        <v>141171.96999999974</v>
      </c>
      <c r="G39" s="203">
        <v>154005.31000000008</v>
      </c>
      <c r="H39" s="203">
        <v>193124.43999999997</v>
      </c>
      <c r="I39" s="203">
        <v>201827.3900000001</v>
      </c>
      <c r="J39" s="203">
        <v>161829.70000000001</v>
      </c>
      <c r="K39" s="203">
        <v>150815.30999999974</v>
      </c>
      <c r="L39" s="203">
        <v>139675.8599999999</v>
      </c>
      <c r="M39" s="3"/>
      <c r="N39" s="67" t="str">
        <f t="shared" si="76"/>
        <v/>
      </c>
      <c r="P39" s="134" t="s">
        <v>87</v>
      </c>
      <c r="Q39" s="25">
        <v>50334.872000000032</v>
      </c>
      <c r="R39" s="203">
        <v>48986.57900000002</v>
      </c>
      <c r="S39" s="203">
        <v>51362.042000000016</v>
      </c>
      <c r="T39" s="203">
        <v>51289.855999999963</v>
      </c>
      <c r="U39" s="203">
        <v>48284.936000000031</v>
      </c>
      <c r="V39" s="203">
        <v>53105.856999999989</v>
      </c>
      <c r="W39" s="203">
        <v>59549.020999999986</v>
      </c>
      <c r="X39" s="203">
        <v>59908.970000000067</v>
      </c>
      <c r="Y39" s="203">
        <v>53697.078000000001</v>
      </c>
      <c r="Z39" s="203">
        <v>48381.740000000013</v>
      </c>
      <c r="AA39" s="203">
        <v>43322.893000000018</v>
      </c>
      <c r="AB39" s="3"/>
      <c r="AC39" s="67" t="str">
        <f t="shared" si="77"/>
        <v/>
      </c>
      <c r="AE39" s="262">
        <f t="shared" ref="AE39:AF45" si="83">(Q39/B39)*10</f>
        <v>3.2414904621629503</v>
      </c>
      <c r="AF39" s="206">
        <f t="shared" si="83"/>
        <v>2.5668080317411479</v>
      </c>
      <c r="AG39" s="206">
        <f t="shared" ref="AG39:AL41" si="84">IF(S39="","",(S39/D39)*10)</f>
        <v>3.1227660965473962</v>
      </c>
      <c r="AH39" s="206">
        <f t="shared" si="84"/>
        <v>3.2923693141074821</v>
      </c>
      <c r="AI39" s="206">
        <f t="shared" si="84"/>
        <v>3.4202920027254784</v>
      </c>
      <c r="AJ39" s="206">
        <f t="shared" si="84"/>
        <v>3.4483133730908344</v>
      </c>
      <c r="AK39" s="206">
        <f t="shared" si="84"/>
        <v>3.0834533940913951</v>
      </c>
      <c r="AL39" s="206">
        <f t="shared" si="84"/>
        <v>2.9683270442133765</v>
      </c>
      <c r="AM39" s="206">
        <f t="shared" ref="AM39:AP41" si="85">IF(Y39="","",(Y39/J39)*10)</f>
        <v>3.3181225695901304</v>
      </c>
      <c r="AN39" s="206">
        <f t="shared" si="85"/>
        <v>3.2080125021789963</v>
      </c>
      <c r="AO39" s="206">
        <f t="shared" si="85"/>
        <v>3.1016736177604383</v>
      </c>
      <c r="AP39" s="206"/>
      <c r="AQ39" s="67" t="str">
        <f t="shared" ref="AQ39:AQ41" si="86">IF(AP39="","",(AP39-AO39)/AO39)</f>
        <v/>
      </c>
      <c r="AT39" s="135"/>
    </row>
    <row r="40" spans="1:46" ht="20.100000000000001" customHeight="1" thickBot="1" x14ac:dyDescent="0.3">
      <c r="A40" s="148" t="s">
        <v>88</v>
      </c>
      <c r="B40" s="144">
        <v>149645.83999999991</v>
      </c>
      <c r="C40" s="203">
        <v>159202.30000000008</v>
      </c>
      <c r="D40" s="203">
        <v>203434.65000000014</v>
      </c>
      <c r="E40" s="203">
        <v>108594.94999999985</v>
      </c>
      <c r="F40" s="203">
        <v>106301.55</v>
      </c>
      <c r="G40" s="203">
        <v>116548.94000000003</v>
      </c>
      <c r="H40" s="203">
        <v>113772.80000000005</v>
      </c>
      <c r="I40" s="203">
        <v>147624.20999999967</v>
      </c>
      <c r="J40" s="203">
        <v>117569.23</v>
      </c>
      <c r="K40" s="203">
        <v>123931.32000000007</v>
      </c>
      <c r="L40" s="203">
        <v>105329.87000000008</v>
      </c>
      <c r="M40" s="3"/>
      <c r="N40" s="67" t="str">
        <f t="shared" si="76"/>
        <v/>
      </c>
      <c r="P40" s="136" t="s">
        <v>88</v>
      </c>
      <c r="Q40" s="25">
        <v>35379.044000000002</v>
      </c>
      <c r="R40" s="203">
        <v>37144.067999999992</v>
      </c>
      <c r="S40" s="203">
        <v>37986.12000000001</v>
      </c>
      <c r="T40" s="203">
        <v>33420.183999999987</v>
      </c>
      <c r="U40" s="203">
        <v>33733.983000000022</v>
      </c>
      <c r="V40" s="203">
        <v>36039.897999999965</v>
      </c>
      <c r="W40" s="203">
        <v>34055.992000000013</v>
      </c>
      <c r="X40" s="203">
        <v>36034.477999999988</v>
      </c>
      <c r="Y40" s="203">
        <v>35921.741999999998</v>
      </c>
      <c r="Z40" s="203">
        <v>37043.72399999998</v>
      </c>
      <c r="AA40" s="203">
        <v>32234.638999999996</v>
      </c>
      <c r="AB40" s="3"/>
      <c r="AC40" s="67" t="str">
        <f t="shared" si="77"/>
        <v/>
      </c>
      <c r="AE40" s="262">
        <f t="shared" si="83"/>
        <v>2.3641849315690981</v>
      </c>
      <c r="AF40" s="206">
        <f t="shared" si="83"/>
        <v>2.3331363931299971</v>
      </c>
      <c r="AG40" s="206">
        <f t="shared" si="84"/>
        <v>1.8672394304510065</v>
      </c>
      <c r="AH40" s="206">
        <f t="shared" si="84"/>
        <v>3.0775081161693092</v>
      </c>
      <c r="AI40" s="206">
        <f t="shared" si="84"/>
        <v>3.1734234355002373</v>
      </c>
      <c r="AJ40" s="206">
        <f t="shared" si="84"/>
        <v>3.0922544640903604</v>
      </c>
      <c r="AK40" s="206">
        <f t="shared" si="84"/>
        <v>2.9933333802103839</v>
      </c>
      <c r="AL40" s="206">
        <f t="shared" si="84"/>
        <v>2.4409599211403106</v>
      </c>
      <c r="AM40" s="206">
        <f t="shared" si="85"/>
        <v>3.0553693343062638</v>
      </c>
      <c r="AN40" s="206">
        <f t="shared" si="85"/>
        <v>2.9890526462560034</v>
      </c>
      <c r="AO40" s="206">
        <f t="shared" si="85"/>
        <v>3.0603511615460999</v>
      </c>
      <c r="AP40" s="206" t="str">
        <f t="shared" si="85"/>
        <v/>
      </c>
      <c r="AQ40" s="67" t="str">
        <f t="shared" si="86"/>
        <v/>
      </c>
      <c r="AT40" s="135"/>
    </row>
    <row r="41" spans="1:46" ht="20.100000000000001" customHeight="1" thickBot="1" x14ac:dyDescent="0.3">
      <c r="A41" s="42" t="str">
        <f>A19</f>
        <v>jan-jun</v>
      </c>
      <c r="B41" s="222">
        <f>SUM(B29:B34)</f>
        <v>719840.48</v>
      </c>
      <c r="C41" s="223">
        <f t="shared" ref="C41:M41" si="87">SUM(C29:C34)</f>
        <v>799220.1399999999</v>
      </c>
      <c r="D41" s="223">
        <f t="shared" si="87"/>
        <v>851083.66</v>
      </c>
      <c r="E41" s="223">
        <f t="shared" si="87"/>
        <v>850354.27</v>
      </c>
      <c r="F41" s="223">
        <f t="shared" si="87"/>
        <v>667659.81999999983</v>
      </c>
      <c r="G41" s="223">
        <f t="shared" si="87"/>
        <v>675752.42999999993</v>
      </c>
      <c r="H41" s="223">
        <f t="shared" si="87"/>
        <v>803504.81999999983</v>
      </c>
      <c r="I41" s="223">
        <f t="shared" si="87"/>
        <v>756411.4</v>
      </c>
      <c r="J41" s="223">
        <f t="shared" si="87"/>
        <v>864155.01</v>
      </c>
      <c r="K41" s="223">
        <f t="shared" si="87"/>
        <v>753367.32999999984</v>
      </c>
      <c r="L41" s="223">
        <f t="shared" si="87"/>
        <v>663842.67999999982</v>
      </c>
      <c r="M41" s="224">
        <f t="shared" si="87"/>
        <v>760806.15999999968</v>
      </c>
      <c r="N41" s="76">
        <f t="shared" si="76"/>
        <v>0.14606394394527314</v>
      </c>
      <c r="P41" s="134"/>
      <c r="Q41" s="222">
        <f>SUM(Q29:Q34)</f>
        <v>169214.83099999995</v>
      </c>
      <c r="R41" s="223">
        <f t="shared" ref="R41:AB41" si="88">SUM(R29:R34)</f>
        <v>169821.00400000002</v>
      </c>
      <c r="S41" s="223">
        <f t="shared" si="88"/>
        <v>173305.32699999999</v>
      </c>
      <c r="T41" s="223">
        <f t="shared" si="88"/>
        <v>179304.12299999996</v>
      </c>
      <c r="U41" s="223">
        <f t="shared" si="88"/>
        <v>180801.91000000003</v>
      </c>
      <c r="V41" s="223">
        <f t="shared" si="88"/>
        <v>186351.25999999998</v>
      </c>
      <c r="W41" s="223">
        <f t="shared" si="88"/>
        <v>188782.908</v>
      </c>
      <c r="X41" s="223">
        <f t="shared" si="88"/>
        <v>193362.75199999989</v>
      </c>
      <c r="Y41" s="223">
        <f t="shared" si="88"/>
        <v>206901.19999999998</v>
      </c>
      <c r="Z41" s="223">
        <f t="shared" si="88"/>
        <v>199932.19699999999</v>
      </c>
      <c r="AA41" s="223">
        <f t="shared" si="88"/>
        <v>174050.90599999999</v>
      </c>
      <c r="AB41" s="224">
        <f t="shared" si="88"/>
        <v>207112.28800000006</v>
      </c>
      <c r="AC41" s="72">
        <f t="shared" si="77"/>
        <v>0.18995236945218816</v>
      </c>
      <c r="AE41" s="263">
        <f t="shared" si="83"/>
        <v>2.3507268026938406</v>
      </c>
      <c r="AF41" s="228">
        <f t="shared" si="83"/>
        <v>2.1248338911979876</v>
      </c>
      <c r="AG41" s="228">
        <f t="shared" si="84"/>
        <v>2.0362901456714604</v>
      </c>
      <c r="AH41" s="228">
        <f t="shared" si="84"/>
        <v>2.1085814386514454</v>
      </c>
      <c r="AI41" s="228">
        <f t="shared" si="84"/>
        <v>2.7079944693991029</v>
      </c>
      <c r="AJ41" s="228">
        <f t="shared" si="84"/>
        <v>2.7576853848679459</v>
      </c>
      <c r="AK41" s="228">
        <f t="shared" si="84"/>
        <v>2.349493161721171</v>
      </c>
      <c r="AL41" s="228">
        <f t="shared" si="84"/>
        <v>2.5563172633305085</v>
      </c>
      <c r="AM41" s="228">
        <f t="shared" si="85"/>
        <v>2.3942602612464166</v>
      </c>
      <c r="AN41" s="228">
        <f t="shared" si="85"/>
        <v>2.6538474531408207</v>
      </c>
      <c r="AO41" s="228">
        <f t="shared" si="85"/>
        <v>2.6218697779419671</v>
      </c>
      <c r="AP41" s="228">
        <f t="shared" si="85"/>
        <v>2.7222740678124917</v>
      </c>
      <c r="AQ41" s="76">
        <f t="shared" si="86"/>
        <v>3.8294918655089286E-2</v>
      </c>
      <c r="AT41" s="135"/>
    </row>
    <row r="42" spans="1:46" ht="20.100000000000001" customHeight="1" x14ac:dyDescent="0.25">
      <c r="A42" s="148" t="s">
        <v>89</v>
      </c>
      <c r="B42" s="144">
        <f>SUM(B29:B31)</f>
        <v>337442.86</v>
      </c>
      <c r="C42" s="203">
        <f>SUM(C29:C31)</f>
        <v>332800.42999999988</v>
      </c>
      <c r="D42" s="203">
        <f>SUM(D29:D31)</f>
        <v>434832.52999999991</v>
      </c>
      <c r="E42" s="203">
        <f t="shared" ref="E42:F42" si="89">SUM(E29:E31)</f>
        <v>397992.19999999995</v>
      </c>
      <c r="F42" s="203">
        <f t="shared" si="89"/>
        <v>320914.02999999997</v>
      </c>
      <c r="G42" s="203">
        <f t="shared" ref="G42:H42" si="90">SUM(G29:G31)</f>
        <v>319240.09999999998</v>
      </c>
      <c r="H42" s="203">
        <f t="shared" si="90"/>
        <v>375788.15999999986</v>
      </c>
      <c r="I42" s="203">
        <f t="shared" ref="I42" si="91">SUM(I29:I31)</f>
        <v>329821.17</v>
      </c>
      <c r="J42" s="203">
        <f t="shared" ref="J42:L42" si="92">SUM(J29:J31)</f>
        <v>409296.98</v>
      </c>
      <c r="K42" s="203">
        <f t="shared" ref="K42" si="93">SUM(K29:K31)</f>
        <v>362582.60999999987</v>
      </c>
      <c r="L42" s="203">
        <f t="shared" si="92"/>
        <v>322456.44999999984</v>
      </c>
      <c r="M42" s="3">
        <f>IF(M31="","",SUM(M29:M31))</f>
        <v>365793.6100000001</v>
      </c>
      <c r="N42" s="76">
        <f t="shared" si="76"/>
        <v>0.13439693949369066</v>
      </c>
      <c r="P42" s="133" t="s">
        <v>89</v>
      </c>
      <c r="Q42" s="25">
        <f>SUM(Q29:Q31)</f>
        <v>82216.569999999963</v>
      </c>
      <c r="R42" s="203">
        <f>SUM(R29:R31)</f>
        <v>78766.856</v>
      </c>
      <c r="S42" s="203">
        <f>SUM(S29:S31)</f>
        <v>86315.356999999989</v>
      </c>
      <c r="T42" s="203">
        <f t="shared" ref="T42:U42" si="94">SUM(T29:T31)</f>
        <v>84446.709999999992</v>
      </c>
      <c r="U42" s="203">
        <f t="shared" si="94"/>
        <v>88812.746000000028</v>
      </c>
      <c r="V42" s="203">
        <f t="shared" ref="V42:W42" si="95">SUM(V29:V31)</f>
        <v>88470.203999999969</v>
      </c>
      <c r="W42" s="203">
        <f t="shared" si="95"/>
        <v>91011.791000000027</v>
      </c>
      <c r="X42" s="203">
        <f t="shared" ref="X42" si="96">SUM(X29:X31)</f>
        <v>89366.013999999952</v>
      </c>
      <c r="Y42" s="203">
        <f t="shared" ref="Y42:AB42" si="97">SUM(Y29:Y31)</f>
        <v>99643.168000000005</v>
      </c>
      <c r="Z42" s="203">
        <f t="shared" si="97"/>
        <v>99340.117999999988</v>
      </c>
      <c r="AA42" s="203">
        <f t="shared" si="97"/>
        <v>85284.900000000009</v>
      </c>
      <c r="AB42" s="203">
        <f t="shared" si="97"/>
        <v>100862.44100000002</v>
      </c>
      <c r="AC42" s="67">
        <f t="shared" si="77"/>
        <v>0.1826529784287724</v>
      </c>
      <c r="AE42" s="261">
        <f t="shared" si="83"/>
        <v>2.4364590200545351</v>
      </c>
      <c r="AF42" s="205">
        <f t="shared" si="83"/>
        <v>2.3667894900255999</v>
      </c>
      <c r="AG42" s="205">
        <f t="shared" ref="AG42:AL44" si="98">(S42/D42)*10</f>
        <v>1.9850252923809542</v>
      </c>
      <c r="AH42" s="205">
        <f t="shared" si="98"/>
        <v>2.1218182165379122</v>
      </c>
      <c r="AI42" s="205">
        <f t="shared" si="98"/>
        <v>2.7674934000236773</v>
      </c>
      <c r="AJ42" s="205">
        <f t="shared" si="98"/>
        <v>2.7712747865947911</v>
      </c>
      <c r="AK42" s="205">
        <f t="shared" si="98"/>
        <v>2.4218908599994227</v>
      </c>
      <c r="AL42" s="205">
        <f t="shared" si="98"/>
        <v>2.7095293488892769</v>
      </c>
      <c r="AM42" s="205">
        <f t="shared" ref="AM42:AP44" si="99">(Y42/J42)*10</f>
        <v>2.4344955587016552</v>
      </c>
      <c r="AN42" s="205">
        <f t="shared" si="99"/>
        <v>2.7397926778672597</v>
      </c>
      <c r="AO42" s="205">
        <f t="shared" si="99"/>
        <v>2.6448501805437621</v>
      </c>
      <c r="AP42" s="205">
        <f t="shared" si="99"/>
        <v>2.7573592934004503</v>
      </c>
      <c r="AQ42" s="76">
        <f>(AP42-AO42)/AO42</f>
        <v>4.253893611227428E-2</v>
      </c>
      <c r="AT42" s="135"/>
    </row>
    <row r="43" spans="1:46" ht="20.100000000000001" customHeight="1" x14ac:dyDescent="0.25">
      <c r="A43" s="148" t="s">
        <v>90</v>
      </c>
      <c r="B43" s="144">
        <f>SUM(B32:B34)</f>
        <v>382397.61999999994</v>
      </c>
      <c r="C43" s="203">
        <f>SUM(C32:C34)</f>
        <v>466419.70999999996</v>
      </c>
      <c r="D43" s="203">
        <f>SUM(D32:D34)</f>
        <v>416251.13000000024</v>
      </c>
      <c r="E43" s="203">
        <f t="shared" ref="E43:F43" si="100">SUM(E32:E34)</f>
        <v>452362.07000000007</v>
      </c>
      <c r="F43" s="203">
        <f t="shared" si="100"/>
        <v>346745.78999999992</v>
      </c>
      <c r="G43" s="203">
        <f t="shared" ref="G43:H43" si="101">SUM(G32:G34)</f>
        <v>356512.32999999996</v>
      </c>
      <c r="H43" s="203">
        <f t="shared" si="101"/>
        <v>427716.65999999992</v>
      </c>
      <c r="I43" s="203">
        <f t="shared" ref="I43" si="102">SUM(I32:I34)</f>
        <v>426590.23</v>
      </c>
      <c r="J43" s="203">
        <f t="shared" ref="J43:L43" si="103">SUM(J32:J34)</f>
        <v>454858.03</v>
      </c>
      <c r="K43" s="203">
        <f t="shared" ref="K43" si="104">SUM(K32:K34)</f>
        <v>390784.71999999991</v>
      </c>
      <c r="L43" s="203">
        <f t="shared" si="103"/>
        <v>341386.23</v>
      </c>
      <c r="M43" s="3">
        <f>IF(M34="","",SUM(M32:M34))</f>
        <v>395012.54999999958</v>
      </c>
      <c r="N43" s="67">
        <f t="shared" si="76"/>
        <v>0.15708401595459665</v>
      </c>
      <c r="P43" s="134" t="s">
        <v>90</v>
      </c>
      <c r="Q43" s="25">
        <f>SUM(Q32:Q34)</f>
        <v>86998.260999999969</v>
      </c>
      <c r="R43" s="203">
        <f>SUM(R32:R34)</f>
        <v>91054.148000000016</v>
      </c>
      <c r="S43" s="203">
        <f>SUM(S32:S34)</f>
        <v>86989.97</v>
      </c>
      <c r="T43" s="203">
        <f t="shared" ref="T43:U43" si="105">SUM(T32:T34)</f>
        <v>94857.412999999986</v>
      </c>
      <c r="U43" s="203">
        <f t="shared" si="105"/>
        <v>91989.164000000033</v>
      </c>
      <c r="V43" s="203">
        <f t="shared" ref="V43:W43" si="106">SUM(V32:V34)</f>
        <v>97881.056000000011</v>
      </c>
      <c r="W43" s="203">
        <f t="shared" si="106"/>
        <v>97771.116999999969</v>
      </c>
      <c r="X43" s="203">
        <f t="shared" ref="X43" si="107">SUM(X32:X34)</f>
        <v>103996.73799999995</v>
      </c>
      <c r="Y43" s="203">
        <f t="shared" ref="Y43:AA43" si="108">SUM(Y32:Y34)</f>
        <v>107258.03199999998</v>
      </c>
      <c r="Z43" s="203">
        <f t="shared" si="108"/>
        <v>100592.079</v>
      </c>
      <c r="AA43" s="203">
        <f t="shared" si="108"/>
        <v>88766.005999999979</v>
      </c>
      <c r="AB43" s="203"/>
      <c r="AC43" s="67" t="str">
        <f t="shared" si="77"/>
        <v/>
      </c>
      <c r="AE43" s="262">
        <f t="shared" si="83"/>
        <v>2.2750732862824821</v>
      </c>
      <c r="AF43" s="206">
        <f t="shared" si="83"/>
        <v>1.9521934010893327</v>
      </c>
      <c r="AG43" s="206">
        <f t="shared" si="98"/>
        <v>2.0898434558003469</v>
      </c>
      <c r="AH43" s="206">
        <f t="shared" si="98"/>
        <v>2.0969356029341712</v>
      </c>
      <c r="AI43" s="206">
        <f t="shared" si="98"/>
        <v>2.6529280715996597</v>
      </c>
      <c r="AJ43" s="206">
        <f t="shared" si="98"/>
        <v>2.7455167118623924</v>
      </c>
      <c r="AK43" s="206">
        <f t="shared" si="98"/>
        <v>2.2858851698692302</v>
      </c>
      <c r="AL43" s="206">
        <f t="shared" si="98"/>
        <v>2.4378602857360319</v>
      </c>
      <c r="AM43" s="206">
        <f t="shared" si="99"/>
        <v>2.3580551496474618</v>
      </c>
      <c r="AN43" s="206">
        <f t="shared" si="99"/>
        <v>2.5741047142273121</v>
      </c>
      <c r="AO43" s="206">
        <f t="shared" si="99"/>
        <v>2.6001636328448274</v>
      </c>
      <c r="AP43" s="206"/>
      <c r="AQ43" s="67"/>
      <c r="AT43" s="135"/>
    </row>
    <row r="44" spans="1:46" ht="20.100000000000001" customHeight="1" x14ac:dyDescent="0.25">
      <c r="A44" s="148" t="s">
        <v>91</v>
      </c>
      <c r="B44" s="144">
        <f>SUM(B35:B37)</f>
        <v>350097.77999999997</v>
      </c>
      <c r="C44" s="203">
        <f>SUM(C35:C37)</f>
        <v>402574.6700000001</v>
      </c>
      <c r="D44" s="203">
        <f>SUM(D35:D37)</f>
        <v>433753.65999999992</v>
      </c>
      <c r="E44" s="203">
        <f t="shared" ref="E44:F44" si="109">SUM(E35:E37)</f>
        <v>380039.47999999986</v>
      </c>
      <c r="F44" s="203">
        <f t="shared" si="109"/>
        <v>326934.71000000002</v>
      </c>
      <c r="G44" s="203">
        <f t="shared" ref="G44:H44" si="110">SUM(G35:G37)</f>
        <v>312275.05999999988</v>
      </c>
      <c r="H44" s="203">
        <f t="shared" si="110"/>
        <v>397927.66000000009</v>
      </c>
      <c r="I44" s="203">
        <f t="shared" ref="I44" si="111">SUM(I35:I37)</f>
        <v>401306.53999999992</v>
      </c>
      <c r="J44" s="203">
        <f t="shared" ref="J44:L44" si="112">SUM(J35:J37)</f>
        <v>370175.25</v>
      </c>
      <c r="K44" s="203">
        <f t="shared" ref="K44" si="113">SUM(K35:K37)</f>
        <v>378308.29999999981</v>
      </c>
      <c r="L44" s="203">
        <f t="shared" si="112"/>
        <v>354269.89000000025</v>
      </c>
      <c r="M44" s="3" t="str">
        <f>IF(M37="","",SUM(M35:M37))</f>
        <v/>
      </c>
      <c r="N44" s="67" t="str">
        <f t="shared" si="76"/>
        <v/>
      </c>
      <c r="P44" s="134" t="s">
        <v>91</v>
      </c>
      <c r="Q44" s="25">
        <f>SUM(Q35:Q37)</f>
        <v>91499.962999999989</v>
      </c>
      <c r="R44" s="203">
        <f>SUM(R35:R37)</f>
        <v>94301.094000000012</v>
      </c>
      <c r="S44" s="203">
        <f>SUM(S35:S37)</f>
        <v>95143.493000000002</v>
      </c>
      <c r="T44" s="203">
        <f t="shared" ref="T44:U44" si="114">SUM(T35:T37)</f>
        <v>95010.713999999993</v>
      </c>
      <c r="U44" s="203">
        <f t="shared" si="114"/>
        <v>96933.330000000016</v>
      </c>
      <c r="V44" s="203">
        <f t="shared" ref="V44:W44" si="115">SUM(V35:V37)</f>
        <v>97029.099999999919</v>
      </c>
      <c r="W44" s="203">
        <f t="shared" si="115"/>
        <v>103464.25199999993</v>
      </c>
      <c r="X44" s="203">
        <f t="shared" ref="X44" si="116">SUM(X35:X37)</f>
        <v>101256.62400000007</v>
      </c>
      <c r="Y44" s="203">
        <f t="shared" ref="Y44:AA44" si="117">SUM(Y35:Y37)</f>
        <v>103099.24100000001</v>
      </c>
      <c r="Z44" s="203">
        <f t="shared" si="117"/>
        <v>114633.18400000001</v>
      </c>
      <c r="AA44" s="203">
        <f t="shared" si="117"/>
        <v>99393.186999999976</v>
      </c>
      <c r="AB44" s="203"/>
      <c r="AC44" s="67" t="str">
        <f t="shared" si="77"/>
        <v/>
      </c>
      <c r="AE44" s="262">
        <f t="shared" si="83"/>
        <v>2.613554504687233</v>
      </c>
      <c r="AF44" s="206">
        <f t="shared" si="83"/>
        <v>2.3424497621770386</v>
      </c>
      <c r="AG44" s="206">
        <f t="shared" si="98"/>
        <v>2.1934914163029777</v>
      </c>
      <c r="AH44" s="206">
        <f t="shared" si="98"/>
        <v>2.5000222082189993</v>
      </c>
      <c r="AI44" s="206">
        <f t="shared" si="98"/>
        <v>2.9649140037776966</v>
      </c>
      <c r="AJ44" s="206">
        <f t="shared" si="98"/>
        <v>3.1071677642140223</v>
      </c>
      <c r="AK44" s="206">
        <f t="shared" si="98"/>
        <v>2.6000769084511473</v>
      </c>
      <c r="AL44" s="206">
        <f t="shared" si="98"/>
        <v>2.5231740305054604</v>
      </c>
      <c r="AM44" s="206">
        <f t="shared" si="99"/>
        <v>2.7851467919586739</v>
      </c>
      <c r="AN44" s="206">
        <f t="shared" si="99"/>
        <v>3.0301524973150222</v>
      </c>
      <c r="AO44" s="206">
        <f t="shared" si="99"/>
        <v>2.8055781709249947</v>
      </c>
      <c r="AP44" s="206"/>
      <c r="AQ44" s="67"/>
      <c r="AT44" s="135"/>
    </row>
    <row r="45" spans="1:46" ht="20.100000000000001" customHeight="1" thickBot="1" x14ac:dyDescent="0.3">
      <c r="A45" s="149" t="s">
        <v>92</v>
      </c>
      <c r="B45" s="260">
        <f>SUM(B38:B40)</f>
        <v>427021.0799999999</v>
      </c>
      <c r="C45" s="204">
        <f>SUM(C38:C40)</f>
        <v>480037.80000000005</v>
      </c>
      <c r="D45" s="204">
        <f>IF(D40="","",SUM(D38:D40))</f>
        <v>581834.22999999986</v>
      </c>
      <c r="E45" s="204">
        <f t="shared" ref="E45:F45" si="118">IF(E40="","",SUM(E38:E40))</f>
        <v>407657.96999999974</v>
      </c>
      <c r="F45" s="204">
        <f t="shared" si="118"/>
        <v>389896.20999999979</v>
      </c>
      <c r="G45" s="204">
        <f t="shared" ref="G45:M45" si="119">IF(G40="","",SUM(G38:G40))</f>
        <v>414494.53</v>
      </c>
      <c r="H45" s="204">
        <f t="shared" si="119"/>
        <v>445352.96000000014</v>
      </c>
      <c r="I45" s="204">
        <f t="shared" ref="I45" si="120">IF(I40="","",SUM(I38:I40))</f>
        <v>520911.64999999973</v>
      </c>
      <c r="J45" s="204">
        <f t="shared" ref="J45:L45" si="121">IF(J40="","",SUM(J38:J40))</f>
        <v>447178.6</v>
      </c>
      <c r="K45" s="204">
        <f t="shared" ref="K45" si="122">IF(K40="","",SUM(K38:K40))</f>
        <v>436294.14999999967</v>
      </c>
      <c r="L45" s="204">
        <f t="shared" si="121"/>
        <v>373862.45999999996</v>
      </c>
      <c r="M45" s="150" t="str">
        <f t="shared" si="119"/>
        <v/>
      </c>
      <c r="N45" s="70" t="str">
        <f t="shared" si="76"/>
        <v/>
      </c>
      <c r="P45" s="136" t="s">
        <v>92</v>
      </c>
      <c r="Q45" s="27">
        <f>SUM(Q38:Q40)</f>
        <v>125441.85800000001</v>
      </c>
      <c r="R45" s="204">
        <f>SUM(R38:R40)</f>
        <v>126865.47399999999</v>
      </c>
      <c r="S45" s="204">
        <f>IF(S40="","",SUM(S38:S40))</f>
        <v>137614.27400000003</v>
      </c>
      <c r="T45" s="204">
        <f t="shared" ref="T45:U45" si="123">IF(T40="","",SUM(T38:T40))</f>
        <v>133283.21699999986</v>
      </c>
      <c r="U45" s="204">
        <f t="shared" si="123"/>
        <v>129217.92900000005</v>
      </c>
      <c r="V45" s="204">
        <f t="shared" ref="V45:W45" si="124">IF(V40="","",SUM(V38:V40))</f>
        <v>138507.0309999999</v>
      </c>
      <c r="W45" s="204">
        <f t="shared" si="124"/>
        <v>139017.64100000003</v>
      </c>
      <c r="X45" s="204">
        <f t="shared" ref="X45" si="125">IF(X40="","",SUM(X38:X40))</f>
        <v>147745.076</v>
      </c>
      <c r="Y45" s="204">
        <f t="shared" ref="Y45:AB45" si="126">IF(Y40="","",SUM(Y38:Y40))</f>
        <v>144201.65400000001</v>
      </c>
      <c r="Z45" s="204">
        <f t="shared" si="126"/>
        <v>140364.57099999997</v>
      </c>
      <c r="AA45" s="204">
        <f t="shared" si="126"/>
        <v>115303.75399999999</v>
      </c>
      <c r="AB45" s="204" t="str">
        <f t="shared" si="126"/>
        <v/>
      </c>
      <c r="AC45" s="70" t="str">
        <f t="shared" si="77"/>
        <v/>
      </c>
      <c r="AE45" s="264">
        <f t="shared" si="83"/>
        <v>2.9376034082439215</v>
      </c>
      <c r="AF45" s="207">
        <f t="shared" si="83"/>
        <v>2.642822586054681</v>
      </c>
      <c r="AG45" s="207">
        <f t="shared" ref="AG45:AL45" si="127">IF(S40="","",(S45/D45)*10)</f>
        <v>2.3651800960558829</v>
      </c>
      <c r="AH45" s="207">
        <f t="shared" si="127"/>
        <v>3.2694863539648189</v>
      </c>
      <c r="AI45" s="207">
        <f t="shared" si="127"/>
        <v>3.3141622228130947</v>
      </c>
      <c r="AJ45" s="207">
        <f t="shared" si="127"/>
        <v>3.3415888745262787</v>
      </c>
      <c r="AK45" s="207">
        <f t="shared" si="127"/>
        <v>3.1215160442629593</v>
      </c>
      <c r="AL45" s="207">
        <f t="shared" si="127"/>
        <v>2.8362789736032989</v>
      </c>
      <c r="AM45" s="207">
        <f t="shared" ref="AM45:AP45" si="128">IF(Y40="","",(Y45/J45)*10)</f>
        <v>3.2246993483140747</v>
      </c>
      <c r="AN45" s="207">
        <f t="shared" si="128"/>
        <v>3.2172003910664415</v>
      </c>
      <c r="AO45" s="207">
        <f t="shared" si="128"/>
        <v>3.0841222732017544</v>
      </c>
      <c r="AP45" s="207" t="str">
        <f t="shared" si="128"/>
        <v/>
      </c>
      <c r="AQ45" s="70"/>
      <c r="AT45" s="135"/>
    </row>
    <row r="46" spans="1:46" x14ac:dyDescent="0.25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T46" s="135"/>
    </row>
    <row r="47" spans="1:46" ht="15.75" thickBot="1" x14ac:dyDescent="0.3">
      <c r="N47" s="130" t="s">
        <v>1</v>
      </c>
      <c r="AC47" s="174">
        <v>1000</v>
      </c>
      <c r="AQ47" s="174" t="s">
        <v>51</v>
      </c>
      <c r="AT47" s="135"/>
    </row>
    <row r="48" spans="1:46" ht="20.100000000000001" customHeight="1" x14ac:dyDescent="0.25">
      <c r="A48" s="440" t="s">
        <v>15</v>
      </c>
      <c r="B48" s="442" t="s">
        <v>76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4"/>
      <c r="N48" s="445" t="s">
        <v>121</v>
      </c>
      <c r="P48" s="447" t="s">
        <v>3</v>
      </c>
      <c r="Q48" s="449" t="s">
        <v>76</v>
      </c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4"/>
      <c r="AC48" s="445" t="s">
        <v>121</v>
      </c>
      <c r="AE48" s="449" t="s">
        <v>76</v>
      </c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4"/>
      <c r="AQ48" s="445" t="str">
        <f>AC48</f>
        <v>D       2021/2020</v>
      </c>
      <c r="AT48" s="135"/>
    </row>
    <row r="49" spans="1:46" ht="20.100000000000001" customHeight="1" thickBot="1" x14ac:dyDescent="0.3">
      <c r="A49" s="441"/>
      <c r="B49" s="120">
        <v>2010</v>
      </c>
      <c r="C49" s="181">
        <v>2011</v>
      </c>
      <c r="D49" s="181">
        <v>2012</v>
      </c>
      <c r="E49" s="181">
        <v>2013</v>
      </c>
      <c r="F49" s="181">
        <v>2014</v>
      </c>
      <c r="G49" s="181">
        <v>2015</v>
      </c>
      <c r="H49" s="181">
        <v>2016</v>
      </c>
      <c r="I49" s="181">
        <v>2017</v>
      </c>
      <c r="J49" s="181">
        <v>2018</v>
      </c>
      <c r="K49" s="368">
        <v>2019</v>
      </c>
      <c r="L49" s="368">
        <v>2020</v>
      </c>
      <c r="M49" s="179">
        <v>2021</v>
      </c>
      <c r="N49" s="446"/>
      <c r="P49" s="448"/>
      <c r="Q49" s="31">
        <v>2010</v>
      </c>
      <c r="R49" s="181">
        <v>2011</v>
      </c>
      <c r="S49" s="181">
        <v>2012</v>
      </c>
      <c r="T49" s="181">
        <v>2013</v>
      </c>
      <c r="U49" s="181">
        <v>2014</v>
      </c>
      <c r="V49" s="181">
        <v>2015</v>
      </c>
      <c r="W49" s="181">
        <v>2016</v>
      </c>
      <c r="X49" s="181">
        <v>2017</v>
      </c>
      <c r="Y49" s="181">
        <v>2018</v>
      </c>
      <c r="Z49" s="181">
        <v>2019</v>
      </c>
      <c r="AA49" s="181">
        <v>2020</v>
      </c>
      <c r="AB49" s="179">
        <v>2021</v>
      </c>
      <c r="AC49" s="446"/>
      <c r="AE49" s="31">
        <v>2010</v>
      </c>
      <c r="AF49" s="181">
        <v>2011</v>
      </c>
      <c r="AG49" s="181">
        <v>2012</v>
      </c>
      <c r="AH49" s="181">
        <v>2013</v>
      </c>
      <c r="AI49" s="181">
        <v>2014</v>
      </c>
      <c r="AJ49" s="181">
        <v>2015</v>
      </c>
      <c r="AK49" s="181">
        <v>2017</v>
      </c>
      <c r="AL49" s="181">
        <v>2017</v>
      </c>
      <c r="AM49" s="181">
        <v>2018</v>
      </c>
      <c r="AN49" s="181">
        <v>2019</v>
      </c>
      <c r="AO49" s="181">
        <v>2020</v>
      </c>
      <c r="AP49" s="179">
        <v>2021</v>
      </c>
      <c r="AQ49" s="446"/>
      <c r="AT49" s="135"/>
    </row>
    <row r="50" spans="1:46" ht="3" customHeight="1" thickBot="1" x14ac:dyDescent="0.3">
      <c r="A50" s="132" t="s">
        <v>94</v>
      </c>
      <c r="B50" s="131"/>
      <c r="C50" s="131"/>
      <c r="D50" s="131"/>
      <c r="E50" s="131"/>
      <c r="F50" s="131"/>
      <c r="G50" s="131"/>
      <c r="H50" s="131"/>
      <c r="I50" s="131"/>
      <c r="J50" s="369"/>
      <c r="K50" s="131"/>
      <c r="L50" s="131"/>
      <c r="M50" s="131"/>
      <c r="N50" s="175"/>
      <c r="O50" s="8"/>
      <c r="P50" s="132"/>
      <c r="Q50" s="154">
        <v>2010</v>
      </c>
      <c r="R50" s="154">
        <v>2011</v>
      </c>
      <c r="S50" s="154">
        <v>2012</v>
      </c>
      <c r="T50" s="154"/>
      <c r="U50" s="154"/>
      <c r="V50" s="154"/>
      <c r="W50" s="154"/>
      <c r="X50" s="154"/>
      <c r="Y50" s="154"/>
      <c r="Z50" s="154"/>
      <c r="AA50" s="154"/>
      <c r="AB50" s="154"/>
      <c r="AC50" s="173"/>
      <c r="AD50" s="8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75"/>
      <c r="AT50" s="135"/>
    </row>
    <row r="51" spans="1:46" ht="20.100000000000001" customHeight="1" x14ac:dyDescent="0.25">
      <c r="A51" s="147" t="s">
        <v>77</v>
      </c>
      <c r="B51" s="142">
        <v>77038.130000000048</v>
      </c>
      <c r="C51" s="202">
        <v>75617.27</v>
      </c>
      <c r="D51" s="202">
        <v>113844.10000000002</v>
      </c>
      <c r="E51" s="202">
        <v>93610.949999999983</v>
      </c>
      <c r="F51" s="202">
        <v>94388.039999999921</v>
      </c>
      <c r="G51" s="202">
        <v>91436.9399999999</v>
      </c>
      <c r="H51" s="202">
        <v>70145.979999999967</v>
      </c>
      <c r="I51" s="202">
        <v>96670.400000000038</v>
      </c>
      <c r="J51" s="202">
        <v>86690.71</v>
      </c>
      <c r="K51" s="278">
        <v>102746.46999999988</v>
      </c>
      <c r="L51" s="278">
        <v>136104.49999999985</v>
      </c>
      <c r="M51" s="139">
        <v>121653.88999999998</v>
      </c>
      <c r="N51" s="76">
        <f>IF(M51="","",(M51-L51)/L51)</f>
        <v>-0.10617290390839307</v>
      </c>
      <c r="P51" s="134" t="s">
        <v>77</v>
      </c>
      <c r="Q51" s="142">
        <v>14178.058999999999</v>
      </c>
      <c r="R51" s="202">
        <v>16344.844999999999</v>
      </c>
      <c r="S51" s="202">
        <v>18481.169000000002</v>
      </c>
      <c r="T51" s="202">
        <v>20000.632999999987</v>
      </c>
      <c r="U51" s="202">
        <v>18045.733999999989</v>
      </c>
      <c r="V51" s="202">
        <v>19063.57499999999</v>
      </c>
      <c r="W51" s="202">
        <v>17884.870999999992</v>
      </c>
      <c r="X51" s="202">
        <v>22256.164000000001</v>
      </c>
      <c r="Y51" s="202">
        <v>22751.996999999999</v>
      </c>
      <c r="Z51" s="202">
        <v>25859.545000000013</v>
      </c>
      <c r="AA51" s="202">
        <v>35099.480000000025</v>
      </c>
      <c r="AB51" s="139">
        <v>29868.909000000007</v>
      </c>
      <c r="AC51" s="76">
        <f>IF(AB51="","",(AB51-AA51)/AA51)</f>
        <v>-0.14902132453244363</v>
      </c>
      <c r="AE51" s="261">
        <f t="shared" ref="AE51:AE60" si="129">(Q51/B51)*10</f>
        <v>1.8403950095881081</v>
      </c>
      <c r="AF51" s="205">
        <f t="shared" ref="AF51:AF60" si="130">(R51/C51)*10</f>
        <v>2.1615227579625658</v>
      </c>
      <c r="AG51" s="205">
        <f t="shared" ref="AG51:AG60" si="131">(S51/D51)*10</f>
        <v>1.6233752122420044</v>
      </c>
      <c r="AH51" s="205">
        <f t="shared" ref="AH51:AH60" si="132">(T51/E51)*10</f>
        <v>2.1365698136809841</v>
      </c>
      <c r="AI51" s="205">
        <f t="shared" ref="AI51:AI60" si="133">(U51/F51)*10</f>
        <v>1.9118665881821473</v>
      </c>
      <c r="AJ51" s="205">
        <f t="shared" ref="AJ51:AJ60" si="134">(V51/G51)*10</f>
        <v>2.084887683249244</v>
      </c>
      <c r="AK51" s="205">
        <f t="shared" ref="AK51:AK60" si="135">(W51/H51)*10</f>
        <v>2.5496644283820684</v>
      </c>
      <c r="AL51" s="205">
        <f t="shared" ref="AL51:AL60" si="136">(X51/I51)*10</f>
        <v>2.3022728777371348</v>
      </c>
      <c r="AM51" s="205">
        <f t="shared" ref="AM51:AM60" si="137">(Y51/J51)*10</f>
        <v>2.6245023255663726</v>
      </c>
      <c r="AN51" s="205">
        <f t="shared" ref="AN51:AN60" si="138">(Z51/K51)*10</f>
        <v>2.5168305052232003</v>
      </c>
      <c r="AO51" s="205">
        <f t="shared" ref="AO51:AO60" si="139">(AA51/L51)*10</f>
        <v>2.5788625651613328</v>
      </c>
      <c r="AP51" s="205">
        <f t="shared" ref="AP51" si="140">(AB51/M51)*10</f>
        <v>2.4552366554000047</v>
      </c>
      <c r="AQ51" s="76">
        <f>IF(AP51="","",(AP51-AO51)/AO51)</f>
        <v>-4.7938153599741809E-2</v>
      </c>
      <c r="AT51" s="135"/>
    </row>
    <row r="52" spans="1:46" ht="20.100000000000001" customHeight="1" x14ac:dyDescent="0.25">
      <c r="A52" s="148" t="s">
        <v>78</v>
      </c>
      <c r="B52" s="144">
        <v>72819.339999999982</v>
      </c>
      <c r="C52" s="203">
        <v>87274.840000000011</v>
      </c>
      <c r="D52" s="203">
        <v>101727.20000000001</v>
      </c>
      <c r="E52" s="203">
        <v>110658.78999999996</v>
      </c>
      <c r="F52" s="203">
        <v>109991.49999999996</v>
      </c>
      <c r="G52" s="203">
        <v>92866.790000000066</v>
      </c>
      <c r="H52" s="203">
        <v>72567.640000000072</v>
      </c>
      <c r="I52" s="203">
        <v>85040.37</v>
      </c>
      <c r="J52" s="203">
        <v>97721.83</v>
      </c>
      <c r="K52" s="276">
        <v>111683.34999999996</v>
      </c>
      <c r="L52" s="276">
        <v>112193.00999999992</v>
      </c>
      <c r="M52" s="3">
        <v>124588.11999999995</v>
      </c>
      <c r="N52" s="67">
        <f t="shared" ref="N52:N67" si="141">IF(M52="","",(M52-L52)/L52)</f>
        <v>0.11048023401814461</v>
      </c>
      <c r="P52" s="134" t="s">
        <v>78</v>
      </c>
      <c r="Q52" s="144">
        <v>14439.179</v>
      </c>
      <c r="R52" s="203">
        <v>17444.693999999992</v>
      </c>
      <c r="S52" s="203">
        <v>20090.994000000017</v>
      </c>
      <c r="T52" s="203">
        <v>22514.599000000009</v>
      </c>
      <c r="U52" s="203">
        <v>22065.344000000008</v>
      </c>
      <c r="V52" s="203">
        <v>19101.218999999997</v>
      </c>
      <c r="W52" s="203">
        <v>19254.929999999989</v>
      </c>
      <c r="X52" s="203">
        <v>22517.317999999988</v>
      </c>
      <c r="Y52" s="203">
        <v>25713.953000000001</v>
      </c>
      <c r="Z52" s="203">
        <v>28323.108</v>
      </c>
      <c r="AA52" s="203">
        <v>27858.284999999996</v>
      </c>
      <c r="AB52" s="3">
        <v>31625.220999999987</v>
      </c>
      <c r="AC52" s="67">
        <f t="shared" ref="AC52:AC67" si="142">IF(AB52="","",(AB52-AA52)/AA52)</f>
        <v>0.1352177996599572</v>
      </c>
      <c r="AE52" s="262">
        <f t="shared" si="129"/>
        <v>1.9828769390109828</v>
      </c>
      <c r="AF52" s="206">
        <f t="shared" si="130"/>
        <v>1.9988227993313985</v>
      </c>
      <c r="AG52" s="206">
        <f t="shared" si="131"/>
        <v>1.9749874173279136</v>
      </c>
      <c r="AH52" s="206">
        <f t="shared" si="132"/>
        <v>2.0345965286625685</v>
      </c>
      <c r="AI52" s="206">
        <f t="shared" si="133"/>
        <v>2.0060953800975545</v>
      </c>
      <c r="AJ52" s="206">
        <f t="shared" si="134"/>
        <v>2.0568406639230217</v>
      </c>
      <c r="AK52" s="206">
        <f t="shared" si="135"/>
        <v>2.6533769046368283</v>
      </c>
      <c r="AL52" s="206">
        <f t="shared" si="136"/>
        <v>2.647838667682183</v>
      </c>
      <c r="AM52" s="206">
        <f t="shared" si="137"/>
        <v>2.631341738074287</v>
      </c>
      <c r="AN52" s="206">
        <f t="shared" si="138"/>
        <v>2.536018842558001</v>
      </c>
      <c r="AO52" s="206">
        <f t="shared" si="139"/>
        <v>2.483067795400089</v>
      </c>
      <c r="AP52" s="206">
        <f t="shared" ref="AP52:AP53" si="143">(AB52/M52)*10</f>
        <v>2.5383817493995413</v>
      </c>
      <c r="AQ52" s="67">
        <f>IF(AP52="","",(AP52-AO52)/AO52)</f>
        <v>2.2276457413656602E-2</v>
      </c>
      <c r="AT52" s="135"/>
    </row>
    <row r="53" spans="1:46" ht="20.100000000000001" customHeight="1" x14ac:dyDescent="0.25">
      <c r="A53" s="148" t="s">
        <v>79</v>
      </c>
      <c r="B53" s="144">
        <v>84633.959999999977</v>
      </c>
      <c r="C53" s="203">
        <v>105231.42000000006</v>
      </c>
      <c r="D53" s="203">
        <v>125552.12000000001</v>
      </c>
      <c r="E53" s="203">
        <v>103316.65999999999</v>
      </c>
      <c r="F53" s="203">
        <v>107623.27999999997</v>
      </c>
      <c r="G53" s="203">
        <v>129782.01999999996</v>
      </c>
      <c r="H53" s="203">
        <v>82471.939999999886</v>
      </c>
      <c r="I53" s="203">
        <v>109657.74999999996</v>
      </c>
      <c r="J53" s="203">
        <v>106502.67</v>
      </c>
      <c r="K53" s="276">
        <v>100151.61999999988</v>
      </c>
      <c r="L53" s="276">
        <v>136564.21999999991</v>
      </c>
      <c r="M53" s="3">
        <v>160508.85999999981</v>
      </c>
      <c r="N53" s="67">
        <f t="shared" si="141"/>
        <v>0.17533611659042106</v>
      </c>
      <c r="P53" s="134" t="s">
        <v>79</v>
      </c>
      <c r="Q53" s="144">
        <v>16992.152000000002</v>
      </c>
      <c r="R53" s="203">
        <v>19273.382000000009</v>
      </c>
      <c r="S53" s="203">
        <v>22749.488000000016</v>
      </c>
      <c r="T53" s="203">
        <v>20836.083999999995</v>
      </c>
      <c r="U53" s="203">
        <v>21337.534000000003</v>
      </c>
      <c r="V53" s="203">
        <v>27425.90399999998</v>
      </c>
      <c r="W53" s="203">
        <v>21464.642000000003</v>
      </c>
      <c r="X53" s="203">
        <v>29322.409999999974</v>
      </c>
      <c r="Y53" s="203">
        <v>27877.649000000001</v>
      </c>
      <c r="Z53" s="203">
        <v>26138.823000000029</v>
      </c>
      <c r="AA53" s="203">
        <v>35662.602999999974</v>
      </c>
      <c r="AB53" s="3">
        <v>45551.696999999986</v>
      </c>
      <c r="AC53" s="67">
        <f t="shared" si="142"/>
        <v>0.27729591135004977</v>
      </c>
      <c r="AE53" s="262">
        <f t="shared" si="129"/>
        <v>2.0077226683000542</v>
      </c>
      <c r="AF53" s="206">
        <f t="shared" si="130"/>
        <v>1.8315235126543004</v>
      </c>
      <c r="AG53" s="206">
        <f t="shared" si="131"/>
        <v>1.8119557041330736</v>
      </c>
      <c r="AH53" s="206">
        <f t="shared" si="132"/>
        <v>2.0167206334389824</v>
      </c>
      <c r="AI53" s="206">
        <f t="shared" si="133"/>
        <v>1.9826132412987234</v>
      </c>
      <c r="AJ53" s="206">
        <f t="shared" si="134"/>
        <v>2.113228319300315</v>
      </c>
      <c r="AK53" s="206">
        <f t="shared" si="135"/>
        <v>2.602660007755369</v>
      </c>
      <c r="AL53" s="206">
        <f t="shared" si="136"/>
        <v>2.6739934021991134</v>
      </c>
      <c r="AM53" s="206">
        <f t="shared" si="137"/>
        <v>2.617554001228326</v>
      </c>
      <c r="AN53" s="206">
        <f t="shared" si="138"/>
        <v>2.609925131515602</v>
      </c>
      <c r="AO53" s="206">
        <f t="shared" si="139"/>
        <v>2.6114162992326979</v>
      </c>
      <c r="AP53" s="206">
        <f t="shared" si="143"/>
        <v>2.8379553004114566</v>
      </c>
      <c r="AQ53" s="67">
        <f>IF(AP53="","",(AP53-AO53)/AO53)</f>
        <v>8.6749478145373357E-2</v>
      </c>
      <c r="AT53" s="135"/>
    </row>
    <row r="54" spans="1:46" ht="20.100000000000001" customHeight="1" x14ac:dyDescent="0.25">
      <c r="A54" s="148" t="s">
        <v>80</v>
      </c>
      <c r="B54" s="144">
        <v>86281.630000000092</v>
      </c>
      <c r="C54" s="203">
        <v>90571.82</v>
      </c>
      <c r="D54" s="203">
        <v>114496.53999999998</v>
      </c>
      <c r="E54" s="203">
        <v>127144.32000000001</v>
      </c>
      <c r="F54" s="203">
        <v>101418.98</v>
      </c>
      <c r="G54" s="203">
        <v>138312.82000000012</v>
      </c>
      <c r="H54" s="203">
        <v>88569.839999999909</v>
      </c>
      <c r="I54" s="203">
        <v>90108.859999999855</v>
      </c>
      <c r="J54" s="203">
        <v>116074.35</v>
      </c>
      <c r="K54" s="276">
        <v>110198.37999999993</v>
      </c>
      <c r="L54" s="276">
        <v>116232.42999999995</v>
      </c>
      <c r="M54" s="3">
        <v>152845.91999999987</v>
      </c>
      <c r="N54" s="67">
        <f t="shared" si="141"/>
        <v>0.31500236207743343</v>
      </c>
      <c r="P54" s="134" t="s">
        <v>80</v>
      </c>
      <c r="Q54" s="144">
        <v>16453.240000000009</v>
      </c>
      <c r="R54" s="203">
        <v>17348.706999999995</v>
      </c>
      <c r="S54" s="203">
        <v>21481.076000000001</v>
      </c>
      <c r="T54" s="203">
        <v>23047.187999999995</v>
      </c>
      <c r="U54" s="203">
        <v>22346.683000000005</v>
      </c>
      <c r="V54" s="203">
        <v>26898.605999999982</v>
      </c>
      <c r="W54" s="203">
        <v>21576.277000000009</v>
      </c>
      <c r="X54" s="203">
        <v>21389.478000000017</v>
      </c>
      <c r="Y54" s="203">
        <v>27604.588</v>
      </c>
      <c r="Z54" s="203">
        <v>27317.737999999994</v>
      </c>
      <c r="AA54" s="203">
        <v>31931.61400000002</v>
      </c>
      <c r="AB54" s="3">
        <v>41499.22399999998</v>
      </c>
      <c r="AC54" s="67">
        <f t="shared" si="142"/>
        <v>0.29962813655457426</v>
      </c>
      <c r="AE54" s="262">
        <f t="shared" si="129"/>
        <v>1.9069227134443323</v>
      </c>
      <c r="AF54" s="206">
        <f t="shared" si="130"/>
        <v>1.915464103514757</v>
      </c>
      <c r="AG54" s="206">
        <f t="shared" si="131"/>
        <v>1.8761332001822941</v>
      </c>
      <c r="AH54" s="206">
        <f t="shared" si="132"/>
        <v>1.8126793237794652</v>
      </c>
      <c r="AI54" s="206">
        <f t="shared" si="133"/>
        <v>2.2034024597762674</v>
      </c>
      <c r="AJ54" s="206">
        <f t="shared" si="134"/>
        <v>1.9447659298682476</v>
      </c>
      <c r="AK54" s="206">
        <f t="shared" si="135"/>
        <v>2.43607496637682</v>
      </c>
      <c r="AL54" s="206">
        <f t="shared" si="136"/>
        <v>2.3737374992869791</v>
      </c>
      <c r="AM54" s="206">
        <f t="shared" si="137"/>
        <v>2.3781815706915439</v>
      </c>
      <c r="AN54" s="206">
        <f t="shared" si="138"/>
        <v>2.4789600355286541</v>
      </c>
      <c r="AO54" s="206">
        <f t="shared" si="139"/>
        <v>2.7472207197251257</v>
      </c>
      <c r="AP54" s="206">
        <f t="shared" ref="AP54" si="144">(AB54/M54)*10</f>
        <v>2.7151018489731369</v>
      </c>
      <c r="AQ54" s="67">
        <f>IF(AP54="","",(AP54-AO54)/AO54)</f>
        <v>-1.1691405252360827E-2</v>
      </c>
      <c r="AT54" s="135"/>
    </row>
    <row r="55" spans="1:46" ht="20.100000000000001" customHeight="1" x14ac:dyDescent="0.25">
      <c r="A55" s="148" t="s">
        <v>81</v>
      </c>
      <c r="B55" s="144">
        <v>103881.57000000004</v>
      </c>
      <c r="C55" s="203">
        <v>116719.58999999998</v>
      </c>
      <c r="D55" s="203">
        <v>131645.18999999994</v>
      </c>
      <c r="E55" s="203">
        <v>124200.61000000002</v>
      </c>
      <c r="F55" s="203">
        <v>115003.54999999996</v>
      </c>
      <c r="G55" s="203">
        <v>101873.18999999994</v>
      </c>
      <c r="H55" s="203">
        <v>98498.06999999992</v>
      </c>
      <c r="I55" s="203">
        <v>125707.18999999987</v>
      </c>
      <c r="J55" s="203">
        <v>118085.03</v>
      </c>
      <c r="K55" s="276">
        <v>138059.79999999987</v>
      </c>
      <c r="L55" s="276">
        <v>114914.58999999995</v>
      </c>
      <c r="M55" s="3">
        <v>158722.01000000007</v>
      </c>
      <c r="N55" s="67">
        <f t="shared" si="141"/>
        <v>0.38121721532487851</v>
      </c>
      <c r="P55" s="134" t="s">
        <v>81</v>
      </c>
      <c r="Q55" s="144">
        <v>18200.404999999999</v>
      </c>
      <c r="R55" s="203">
        <v>20446.271000000008</v>
      </c>
      <c r="S55" s="203">
        <v>22726.202999999998</v>
      </c>
      <c r="T55" s="203">
        <v>24859.089999999986</v>
      </c>
      <c r="U55" s="203">
        <v>23995.31</v>
      </c>
      <c r="V55" s="203">
        <v>23727.782000000003</v>
      </c>
      <c r="W55" s="203">
        <v>22966.652000000002</v>
      </c>
      <c r="X55" s="203">
        <v>30743.068000000036</v>
      </c>
      <c r="Y55" s="203">
        <v>29718.337</v>
      </c>
      <c r="Z55" s="203">
        <v>31960.788000000026</v>
      </c>
      <c r="AA55" s="203">
        <v>28836.928000000007</v>
      </c>
      <c r="AB55" s="3">
        <v>42094.323000000077</v>
      </c>
      <c r="AC55" s="67">
        <f t="shared" si="142"/>
        <v>0.45973673062540038</v>
      </c>
      <c r="AE55" s="262">
        <f t="shared" si="129"/>
        <v>1.7520340711061637</v>
      </c>
      <c r="AF55" s="206">
        <f t="shared" si="130"/>
        <v>1.7517428736684229</v>
      </c>
      <c r="AG55" s="206">
        <f t="shared" si="131"/>
        <v>1.726322321385233</v>
      </c>
      <c r="AH55" s="206">
        <f t="shared" si="132"/>
        <v>2.0015272066699175</v>
      </c>
      <c r="AI55" s="206">
        <f t="shared" si="133"/>
        <v>2.0864842867894087</v>
      </c>
      <c r="AJ55" s="206">
        <f t="shared" si="134"/>
        <v>2.3291488172697856</v>
      </c>
      <c r="AK55" s="206">
        <f t="shared" si="135"/>
        <v>2.331685483786639</v>
      </c>
      <c r="AL55" s="206">
        <f t="shared" si="136"/>
        <v>2.4456093561553693</v>
      </c>
      <c r="AM55" s="206">
        <f t="shared" si="137"/>
        <v>2.5166896261109475</v>
      </c>
      <c r="AN55" s="206">
        <f t="shared" si="138"/>
        <v>2.3149959655163963</v>
      </c>
      <c r="AO55" s="206">
        <f t="shared" si="139"/>
        <v>2.5094226938459268</v>
      </c>
      <c r="AP55" s="206">
        <f t="shared" ref="AP55" si="145">(AB55/M55)*10</f>
        <v>2.6520784987538941</v>
      </c>
      <c r="AQ55" s="67">
        <f>IF(AP55="","",(AP55-AO55)/AO55)</f>
        <v>5.6848057227590426E-2</v>
      </c>
      <c r="AT55" s="135"/>
    </row>
    <row r="56" spans="1:46" ht="20.100000000000001" customHeight="1" x14ac:dyDescent="0.25">
      <c r="A56" s="148" t="s">
        <v>82</v>
      </c>
      <c r="B56" s="144">
        <v>80469.45</v>
      </c>
      <c r="C56" s="203">
        <v>123040.03000000013</v>
      </c>
      <c r="D56" s="203">
        <v>125120.51999999996</v>
      </c>
      <c r="E56" s="203">
        <v>89935.11</v>
      </c>
      <c r="F56" s="203">
        <v>114563.67999999995</v>
      </c>
      <c r="G56" s="203">
        <v>112203.61000000006</v>
      </c>
      <c r="H56" s="203">
        <v>84181.98000000001</v>
      </c>
      <c r="I56" s="203">
        <v>122243.79999999989</v>
      </c>
      <c r="J56" s="203">
        <v>107462.64</v>
      </c>
      <c r="K56" s="276">
        <v>99905.849999999889</v>
      </c>
      <c r="L56" s="276">
        <v>137832.55000000005</v>
      </c>
      <c r="M56" s="3">
        <v>144008.94999999998</v>
      </c>
      <c r="N56" s="67">
        <f t="shared" si="141"/>
        <v>4.4810895539550956E-2</v>
      </c>
      <c r="P56" s="134" t="s">
        <v>82</v>
      </c>
      <c r="Q56" s="144">
        <v>17415.862000000005</v>
      </c>
      <c r="R56" s="203">
        <v>20004.232999999982</v>
      </c>
      <c r="S56" s="203">
        <v>23077.424999999992</v>
      </c>
      <c r="T56" s="203">
        <v>20396.612000000005</v>
      </c>
      <c r="U56" s="203">
        <v>22655.134000000016</v>
      </c>
      <c r="V56" s="203">
        <v>25022.574999999983</v>
      </c>
      <c r="W56" s="203">
        <v>20750.199000000015</v>
      </c>
      <c r="X56" s="203">
        <v>28108.851999999995</v>
      </c>
      <c r="Y56" s="203">
        <v>27267.624</v>
      </c>
      <c r="Z56" s="203">
        <v>25611.110000000004</v>
      </c>
      <c r="AA56" s="203">
        <v>31610.51200000001</v>
      </c>
      <c r="AB56" s="3">
        <v>37834.378000000019</v>
      </c>
      <c r="AC56" s="67">
        <f t="shared" si="142"/>
        <v>0.19689228697086611</v>
      </c>
      <c r="AE56" s="262">
        <f t="shared" si="129"/>
        <v>2.1642824699311363</v>
      </c>
      <c r="AF56" s="206">
        <f t="shared" si="130"/>
        <v>1.6258312843389231</v>
      </c>
      <c r="AG56" s="206">
        <f t="shared" si="131"/>
        <v>1.8444156881700937</v>
      </c>
      <c r="AH56" s="206">
        <f t="shared" si="132"/>
        <v>2.2679253964330508</v>
      </c>
      <c r="AI56" s="206">
        <f t="shared" si="133"/>
        <v>1.9775145141985686</v>
      </c>
      <c r="AJ56" s="206">
        <f t="shared" si="134"/>
        <v>2.2301042720461464</v>
      </c>
      <c r="AK56" s="206">
        <f t="shared" si="135"/>
        <v>2.4649217088977964</v>
      </c>
      <c r="AL56" s="206">
        <f t="shared" si="136"/>
        <v>2.2994092133916011</v>
      </c>
      <c r="AM56" s="206">
        <f t="shared" si="137"/>
        <v>2.5374049995421668</v>
      </c>
      <c r="AN56" s="206">
        <f t="shared" si="138"/>
        <v>2.5635245583717103</v>
      </c>
      <c r="AO56" s="206">
        <f t="shared" si="139"/>
        <v>2.2933996360076048</v>
      </c>
      <c r="AP56" s="206">
        <f t="shared" ref="AP56" si="146">(AB56/M56)*10</f>
        <v>2.6272240718372037</v>
      </c>
      <c r="AQ56" s="67">
        <f>IF(AP56="","",(AP56-AO56)/AO56)</f>
        <v>0.14555877248272661</v>
      </c>
      <c r="AT56" s="135"/>
    </row>
    <row r="57" spans="1:46" ht="20.100000000000001" customHeight="1" x14ac:dyDescent="0.25">
      <c r="A57" s="148" t="s">
        <v>83</v>
      </c>
      <c r="B57" s="144">
        <v>121245.22000000007</v>
      </c>
      <c r="C57" s="203">
        <v>148123.03999999998</v>
      </c>
      <c r="D57" s="203">
        <v>145034.51999999987</v>
      </c>
      <c r="E57" s="203">
        <v>118029.58</v>
      </c>
      <c r="F57" s="203">
        <v>152352.9499999999</v>
      </c>
      <c r="G57" s="203">
        <v>143202.34999999995</v>
      </c>
      <c r="H57" s="203">
        <v>113759.98999999999</v>
      </c>
      <c r="I57" s="203">
        <v>109766.18999999993</v>
      </c>
      <c r="J57" s="203">
        <v>119696.71</v>
      </c>
      <c r="K57" s="276">
        <v>134141.46999999994</v>
      </c>
      <c r="L57" s="276">
        <v>183173.01999999996</v>
      </c>
      <c r="M57" s="3"/>
      <c r="N57" s="67" t="str">
        <f t="shared" si="141"/>
        <v/>
      </c>
      <c r="P57" s="134" t="s">
        <v>83</v>
      </c>
      <c r="Q57" s="144">
        <v>21585.097000000031</v>
      </c>
      <c r="R57" s="203">
        <v>27388.943999999978</v>
      </c>
      <c r="S57" s="203">
        <v>30041.980000000014</v>
      </c>
      <c r="T57" s="203">
        <v>31158.237999999987</v>
      </c>
      <c r="U57" s="203">
        <v>32854.051000000014</v>
      </c>
      <c r="V57" s="203">
        <v>32382.404999999973</v>
      </c>
      <c r="W57" s="203">
        <v>26168.737000000016</v>
      </c>
      <c r="X57" s="203">
        <v>29583.368000000006</v>
      </c>
      <c r="Y57" s="203">
        <v>33476.61</v>
      </c>
      <c r="Z57" s="203">
        <v>36683.536999999989</v>
      </c>
      <c r="AA57" s="203">
        <v>46854.702999999958</v>
      </c>
      <c r="AB57" s="3"/>
      <c r="AC57" s="67" t="str">
        <f t="shared" si="142"/>
        <v/>
      </c>
      <c r="AE57" s="262">
        <f t="shared" si="129"/>
        <v>1.78028436914874</v>
      </c>
      <c r="AF57" s="206">
        <f t="shared" si="130"/>
        <v>1.8490670998920886</v>
      </c>
      <c r="AG57" s="206">
        <f t="shared" si="131"/>
        <v>2.0713675613226452</v>
      </c>
      <c r="AH57" s="206">
        <f t="shared" si="132"/>
        <v>2.6398668876056313</v>
      </c>
      <c r="AI57" s="206">
        <f t="shared" si="133"/>
        <v>2.1564433770399614</v>
      </c>
      <c r="AJ57" s="206">
        <f t="shared" si="134"/>
        <v>2.2613040218962874</v>
      </c>
      <c r="AK57" s="206">
        <f t="shared" si="135"/>
        <v>2.3003462816760107</v>
      </c>
      <c r="AL57" s="206">
        <f t="shared" si="136"/>
        <v>2.695125703096739</v>
      </c>
      <c r="AM57" s="206">
        <f t="shared" si="137"/>
        <v>2.7967861439132284</v>
      </c>
      <c r="AN57" s="206">
        <f t="shared" si="138"/>
        <v>2.7346902490333531</v>
      </c>
      <c r="AO57" s="206">
        <f t="shared" si="139"/>
        <v>2.557947835330769</v>
      </c>
      <c r="AP57" s="206"/>
      <c r="AQ57" s="67"/>
      <c r="AT57" s="135"/>
    </row>
    <row r="58" spans="1:46" ht="20.100000000000001" customHeight="1" x14ac:dyDescent="0.25">
      <c r="A58" s="148" t="s">
        <v>84</v>
      </c>
      <c r="B58" s="144">
        <v>103944.79999999996</v>
      </c>
      <c r="C58" s="203">
        <v>126697.19000000006</v>
      </c>
      <c r="D58" s="203">
        <v>128779.38999999998</v>
      </c>
      <c r="E58" s="203">
        <v>107220.34000000003</v>
      </c>
      <c r="F58" s="203">
        <v>93191.830000000045</v>
      </c>
      <c r="G58" s="203">
        <v>109094.74000000005</v>
      </c>
      <c r="H58" s="203">
        <v>96182.719999999987</v>
      </c>
      <c r="I58" s="203">
        <v>105906.66999999993</v>
      </c>
      <c r="J58" s="203">
        <v>100874.44</v>
      </c>
      <c r="K58" s="276">
        <v>95104.369999999879</v>
      </c>
      <c r="L58" s="276">
        <v>124157.88999999997</v>
      </c>
      <c r="M58" s="3"/>
      <c r="N58" s="67" t="str">
        <f t="shared" si="141"/>
        <v/>
      </c>
      <c r="P58" s="134" t="s">
        <v>84</v>
      </c>
      <c r="Q58" s="144">
        <v>17333.093000000012</v>
      </c>
      <c r="R58" s="203">
        <v>19429.269</v>
      </c>
      <c r="S58" s="203">
        <v>22173.393</v>
      </c>
      <c r="T58" s="203">
        <v>23485.576000000015</v>
      </c>
      <c r="U58" s="203">
        <v>20594.052000000025</v>
      </c>
      <c r="V58" s="203">
        <v>21320.543000000012</v>
      </c>
      <c r="W58" s="203">
        <v>22518.471000000009</v>
      </c>
      <c r="X58" s="203">
        <v>23832.374000000018</v>
      </c>
      <c r="Y58" s="203">
        <v>25445.677</v>
      </c>
      <c r="Z58" s="203">
        <v>24566.240999999998</v>
      </c>
      <c r="AA58" s="203">
        <v>31580.377000000011</v>
      </c>
      <c r="AB58" s="3"/>
      <c r="AC58" s="67" t="str">
        <f t="shared" si="142"/>
        <v/>
      </c>
      <c r="AE58" s="262">
        <f t="shared" si="129"/>
        <v>1.6675286305808483</v>
      </c>
      <c r="AF58" s="206">
        <f t="shared" si="130"/>
        <v>1.5335201199016324</v>
      </c>
      <c r="AG58" s="206">
        <f t="shared" si="131"/>
        <v>1.7218122402971472</v>
      </c>
      <c r="AH58" s="206">
        <f t="shared" si="132"/>
        <v>2.1904030522566904</v>
      </c>
      <c r="AI58" s="206">
        <f t="shared" si="133"/>
        <v>2.2098559498187784</v>
      </c>
      <c r="AJ58" s="206">
        <f t="shared" si="134"/>
        <v>1.9543144793232015</v>
      </c>
      <c r="AK58" s="206">
        <f t="shared" si="135"/>
        <v>2.3412179443459293</v>
      </c>
      <c r="AL58" s="206">
        <f t="shared" si="136"/>
        <v>2.250318511572504</v>
      </c>
      <c r="AM58" s="206">
        <f t="shared" si="137"/>
        <v>2.5225098647387783</v>
      </c>
      <c r="AN58" s="206">
        <f t="shared" si="138"/>
        <v>2.5830822495328061</v>
      </c>
      <c r="AO58" s="206">
        <f t="shared" si="139"/>
        <v>2.5435658579571556</v>
      </c>
      <c r="AP58" s="206"/>
      <c r="AQ58" s="67"/>
      <c r="AT58" s="135"/>
    </row>
    <row r="59" spans="1:46" ht="20.100000000000001" customHeight="1" x14ac:dyDescent="0.25">
      <c r="A59" s="148" t="s">
        <v>85</v>
      </c>
      <c r="B59" s="144">
        <v>137727.64000000004</v>
      </c>
      <c r="C59" s="203">
        <v>135396.7600000001</v>
      </c>
      <c r="D59" s="203">
        <v>128850.10999999991</v>
      </c>
      <c r="E59" s="203">
        <v>149577.98000000007</v>
      </c>
      <c r="F59" s="203">
        <v>166278.61999999994</v>
      </c>
      <c r="G59" s="203">
        <v>139990.40999999989</v>
      </c>
      <c r="H59" s="203">
        <v>114966.93999999992</v>
      </c>
      <c r="I59" s="203">
        <v>120221.59999999985</v>
      </c>
      <c r="J59" s="203">
        <v>102458.58</v>
      </c>
      <c r="K59" s="276">
        <v>130379.02000000002</v>
      </c>
      <c r="L59" s="276">
        <v>175561.96999999994</v>
      </c>
      <c r="M59" s="3"/>
      <c r="N59" s="67" t="str">
        <f t="shared" si="141"/>
        <v/>
      </c>
      <c r="P59" s="134" t="s">
        <v>85</v>
      </c>
      <c r="Q59" s="144">
        <v>27788.44999999999</v>
      </c>
      <c r="R59" s="203">
        <v>28869.683000000026</v>
      </c>
      <c r="S59" s="203">
        <v>26669.555999999982</v>
      </c>
      <c r="T59" s="203">
        <v>36191.052999999971</v>
      </c>
      <c r="U59" s="203">
        <v>36827.313000000016</v>
      </c>
      <c r="V59" s="203">
        <v>34137.561000000023</v>
      </c>
      <c r="W59" s="203">
        <v>30078.559999999987</v>
      </c>
      <c r="X59" s="203">
        <v>32961.33</v>
      </c>
      <c r="Y59" s="203">
        <v>30391.468000000001</v>
      </c>
      <c r="Z59" s="203">
        <v>34622.571999999993</v>
      </c>
      <c r="AA59" s="203">
        <v>48908.025999999969</v>
      </c>
      <c r="AB59" s="3"/>
      <c r="AC59" s="67" t="str">
        <f t="shared" si="142"/>
        <v/>
      </c>
      <c r="AE59" s="262">
        <f t="shared" si="129"/>
        <v>2.0176378539558204</v>
      </c>
      <c r="AF59" s="206">
        <f t="shared" si="130"/>
        <v>2.1322284964573752</v>
      </c>
      <c r="AG59" s="206">
        <f t="shared" si="131"/>
        <v>2.0698124355501131</v>
      </c>
      <c r="AH59" s="206">
        <f t="shared" si="132"/>
        <v>2.4195441735474672</v>
      </c>
      <c r="AI59" s="206">
        <f t="shared" si="133"/>
        <v>2.2147954439362096</v>
      </c>
      <c r="AJ59" s="206">
        <f t="shared" si="134"/>
        <v>2.4385642559372496</v>
      </c>
      <c r="AK59" s="206">
        <f t="shared" si="135"/>
        <v>2.6162790798815738</v>
      </c>
      <c r="AL59" s="206">
        <f t="shared" si="136"/>
        <v>2.741714467283753</v>
      </c>
      <c r="AM59" s="206">
        <f t="shared" si="137"/>
        <v>2.9662199105238427</v>
      </c>
      <c r="AN59" s="206">
        <f t="shared" si="138"/>
        <v>2.6555324622013563</v>
      </c>
      <c r="AO59" s="206">
        <f t="shared" si="139"/>
        <v>2.7857984277574452</v>
      </c>
      <c r="AP59" s="206"/>
      <c r="AQ59" s="67"/>
      <c r="AT59" s="135"/>
    </row>
    <row r="60" spans="1:46" ht="20.100000000000001" customHeight="1" x14ac:dyDescent="0.25">
      <c r="A60" s="148" t="s">
        <v>86</v>
      </c>
      <c r="B60" s="144">
        <v>96321.399999999951</v>
      </c>
      <c r="C60" s="203">
        <v>139396.15999999995</v>
      </c>
      <c r="D60" s="203">
        <v>143871.70000000001</v>
      </c>
      <c r="E60" s="203">
        <v>165296.83000000013</v>
      </c>
      <c r="F60" s="203">
        <v>162972.80000000025</v>
      </c>
      <c r="G60" s="203">
        <v>134613.07000000015</v>
      </c>
      <c r="H60" s="203">
        <v>111063.55999999998</v>
      </c>
      <c r="I60" s="203">
        <v>140311.11000000004</v>
      </c>
      <c r="J60" s="203">
        <v>124944.51</v>
      </c>
      <c r="K60" s="276">
        <v>160061.01999999993</v>
      </c>
      <c r="L60" s="276">
        <v>196026.5100000003</v>
      </c>
      <c r="M60" s="3"/>
      <c r="N60" s="67" t="str">
        <f t="shared" si="141"/>
        <v/>
      </c>
      <c r="P60" s="134" t="s">
        <v>86</v>
      </c>
      <c r="Q60" s="144">
        <v>22777.257000000005</v>
      </c>
      <c r="R60" s="203">
        <v>31524.350999999995</v>
      </c>
      <c r="S60" s="203">
        <v>36803.372000000003</v>
      </c>
      <c r="T60" s="203">
        <v>39015.558000000005</v>
      </c>
      <c r="U60" s="203">
        <v>41900.000000000029</v>
      </c>
      <c r="V60" s="203">
        <v>32669.316000000006</v>
      </c>
      <c r="W60" s="203">
        <v>30619.310999999994</v>
      </c>
      <c r="X60" s="203">
        <v>36041.668000000012</v>
      </c>
      <c r="Y60" s="203">
        <v>37442.144</v>
      </c>
      <c r="Z60" s="203">
        <v>42329.99000000002</v>
      </c>
      <c r="AA60" s="203">
        <v>56143.877999999975</v>
      </c>
      <c r="AB60" s="3"/>
      <c r="AC60" s="67" t="str">
        <f t="shared" si="142"/>
        <v/>
      </c>
      <c r="AE60" s="262">
        <f t="shared" si="129"/>
        <v>2.3647140718469641</v>
      </c>
      <c r="AF60" s="206">
        <f t="shared" si="130"/>
        <v>2.2614935016861302</v>
      </c>
      <c r="AG60" s="206">
        <f t="shared" si="131"/>
        <v>2.5580688905462297</v>
      </c>
      <c r="AH60" s="206">
        <f t="shared" si="132"/>
        <v>2.3603331049966276</v>
      </c>
      <c r="AI60" s="206">
        <f t="shared" si="133"/>
        <v>2.5709811698639262</v>
      </c>
      <c r="AJ60" s="206">
        <f t="shared" si="134"/>
        <v>2.426905203187177</v>
      </c>
      <c r="AK60" s="206">
        <f t="shared" si="135"/>
        <v>2.7569178405590455</v>
      </c>
      <c r="AL60" s="206">
        <f t="shared" si="136"/>
        <v>2.568696662723287</v>
      </c>
      <c r="AM60" s="206">
        <f t="shared" si="137"/>
        <v>2.9967018158701015</v>
      </c>
      <c r="AN60" s="206">
        <f t="shared" si="138"/>
        <v>2.6446157846551293</v>
      </c>
      <c r="AO60" s="206">
        <f t="shared" si="139"/>
        <v>2.8640961878064291</v>
      </c>
      <c r="AP60" s="206"/>
      <c r="AQ60" s="67"/>
      <c r="AT60" s="135"/>
    </row>
    <row r="61" spans="1:46" ht="20.100000000000001" customHeight="1" x14ac:dyDescent="0.25">
      <c r="A61" s="148" t="s">
        <v>87</v>
      </c>
      <c r="B61" s="144">
        <v>128709.03000000012</v>
      </c>
      <c r="C61" s="203">
        <v>150076.9599999999</v>
      </c>
      <c r="D61" s="203">
        <v>143385.01999999976</v>
      </c>
      <c r="E61" s="203">
        <v>130629.12999999999</v>
      </c>
      <c r="F61" s="203">
        <v>133047.13999999996</v>
      </c>
      <c r="G61" s="203">
        <v>119520.93999999986</v>
      </c>
      <c r="H61" s="203">
        <v>122238.15999999995</v>
      </c>
      <c r="I61" s="203">
        <v>104404.10999999999</v>
      </c>
      <c r="J61" s="203">
        <v>112380.65</v>
      </c>
      <c r="K61" s="276">
        <v>122802.49999999997</v>
      </c>
      <c r="L61" s="276">
        <v>176299.29</v>
      </c>
      <c r="M61" s="3"/>
      <c r="N61" s="67" t="str">
        <f t="shared" si="141"/>
        <v/>
      </c>
      <c r="P61" s="134" t="s">
        <v>87</v>
      </c>
      <c r="Q61" s="144">
        <v>25464.052000000007</v>
      </c>
      <c r="R61" s="203">
        <v>29523.48000000001</v>
      </c>
      <c r="S61" s="203">
        <v>31498.723000000002</v>
      </c>
      <c r="T61" s="203">
        <v>30997.326000000052</v>
      </c>
      <c r="U61" s="203">
        <v>32940.034999999967</v>
      </c>
      <c r="V61" s="203">
        <v>29831.125000000007</v>
      </c>
      <c r="W61" s="203">
        <v>34519.751000000018</v>
      </c>
      <c r="X61" s="203">
        <v>30903.571</v>
      </c>
      <c r="Y61" s="203">
        <v>32156.462</v>
      </c>
      <c r="Z61" s="203">
        <v>33336.43499999999</v>
      </c>
      <c r="AA61" s="203">
        <v>49236.776000000013</v>
      </c>
      <c r="AB61" s="3"/>
      <c r="AC61" s="67" t="str">
        <f t="shared" si="142"/>
        <v/>
      </c>
      <c r="AE61" s="262">
        <f t="shared" ref="AE61:AF67" si="147">(Q61/B61)*10</f>
        <v>1.9784200067392308</v>
      </c>
      <c r="AF61" s="206">
        <f t="shared" si="147"/>
        <v>1.9672226836151285</v>
      </c>
      <c r="AG61" s="206">
        <f t="shared" ref="AG61:AL63" si="148">IF(S61="","",(S61/D61)*10)</f>
        <v>2.1967931517532344</v>
      </c>
      <c r="AH61" s="206">
        <f t="shared" si="148"/>
        <v>2.3729260081576027</v>
      </c>
      <c r="AI61" s="206">
        <f t="shared" si="148"/>
        <v>2.4758168420606395</v>
      </c>
      <c r="AJ61" s="206">
        <f t="shared" si="148"/>
        <v>2.4958910965727048</v>
      </c>
      <c r="AK61" s="206">
        <f t="shared" si="148"/>
        <v>2.8239750172941114</v>
      </c>
      <c r="AL61" s="206">
        <f t="shared" si="148"/>
        <v>2.95999563618712</v>
      </c>
      <c r="AM61" s="206">
        <f t="shared" ref="AM61:AP63" si="149">IF(Y61="","",(Y61/J61)*10)</f>
        <v>2.8613877922934243</v>
      </c>
      <c r="AN61" s="206">
        <f t="shared" si="149"/>
        <v>2.7146381384743794</v>
      </c>
      <c r="AO61" s="206">
        <f t="shared" si="149"/>
        <v>2.7927949114259061</v>
      </c>
      <c r="AP61" s="206" t="str">
        <f t="shared" si="149"/>
        <v/>
      </c>
      <c r="AQ61" s="67"/>
      <c r="AT61" s="135"/>
    </row>
    <row r="62" spans="1:46" ht="20.100000000000001" customHeight="1" thickBot="1" x14ac:dyDescent="0.3">
      <c r="A62" s="149" t="s">
        <v>88</v>
      </c>
      <c r="B62" s="260">
        <v>76422.39</v>
      </c>
      <c r="C62" s="204">
        <v>98632.750000000015</v>
      </c>
      <c r="D62" s="204">
        <v>93700.91999999994</v>
      </c>
      <c r="E62" s="204">
        <v>82943.079999999973</v>
      </c>
      <c r="F62" s="204">
        <v>100845.22000000002</v>
      </c>
      <c r="G62" s="204">
        <v>82769.729999999952</v>
      </c>
      <c r="H62" s="204">
        <v>78072.589999999866</v>
      </c>
      <c r="I62" s="204">
        <v>92901.83</v>
      </c>
      <c r="J62" s="204">
        <v>77572.28</v>
      </c>
      <c r="K62" s="277">
        <v>90006.149999999892</v>
      </c>
      <c r="L62" s="277">
        <v>118603.27999999982</v>
      </c>
      <c r="M62" s="150"/>
      <c r="N62" s="67" t="str">
        <f t="shared" si="141"/>
        <v/>
      </c>
      <c r="P62" s="136" t="s">
        <v>88</v>
      </c>
      <c r="Q62" s="260">
        <v>15596.707000000013</v>
      </c>
      <c r="R62" s="204">
        <v>18332.828999999987</v>
      </c>
      <c r="S62" s="204">
        <v>21648.361999999994</v>
      </c>
      <c r="T62" s="204">
        <v>20693.550999999999</v>
      </c>
      <c r="U62" s="204">
        <v>23770.443999999989</v>
      </c>
      <c r="V62" s="204">
        <v>22065.902999999984</v>
      </c>
      <c r="W62" s="204">
        <v>24906.423000000003</v>
      </c>
      <c r="X62" s="204">
        <v>28016.947000000004</v>
      </c>
      <c r="Y62" s="204">
        <v>26292.933000000001</v>
      </c>
      <c r="Z62" s="204">
        <v>27722.498999999978</v>
      </c>
      <c r="AA62" s="204">
        <v>34664.381000000008</v>
      </c>
      <c r="AB62" s="150"/>
      <c r="AC62" s="67" t="str">
        <f t="shared" si="142"/>
        <v/>
      </c>
      <c r="AE62" s="262">
        <f t="shared" si="147"/>
        <v>2.0408556968710365</v>
      </c>
      <c r="AF62" s="206">
        <f t="shared" si="147"/>
        <v>1.8586959199657298</v>
      </c>
      <c r="AG62" s="206">
        <f t="shared" si="148"/>
        <v>2.3103681372605527</v>
      </c>
      <c r="AH62" s="206">
        <f t="shared" si="148"/>
        <v>2.494909882777443</v>
      </c>
      <c r="AI62" s="206">
        <f t="shared" si="148"/>
        <v>2.357121537342076</v>
      </c>
      <c r="AJ62" s="206">
        <f t="shared" si="148"/>
        <v>2.6659387435479127</v>
      </c>
      <c r="AK62" s="206">
        <f t="shared" si="148"/>
        <v>3.190162257970441</v>
      </c>
      <c r="AL62" s="206">
        <f t="shared" si="148"/>
        <v>3.0157583548138938</v>
      </c>
      <c r="AM62" s="206">
        <f t="shared" si="149"/>
        <v>3.3894753383554024</v>
      </c>
      <c r="AN62" s="206">
        <f t="shared" si="149"/>
        <v>3.080067195408315</v>
      </c>
      <c r="AO62" s="206">
        <f t="shared" si="149"/>
        <v>2.9227168928211817</v>
      </c>
      <c r="AP62" s="206" t="str">
        <f t="shared" si="149"/>
        <v/>
      </c>
      <c r="AQ62" s="67" t="str">
        <f t="shared" ref="AQ62:AQ67" si="150">IF(AP62="","",(AP62-AO62)/AO62)</f>
        <v/>
      </c>
      <c r="AT62" s="135"/>
    </row>
    <row r="63" spans="1:46" ht="20.100000000000001" customHeight="1" thickBot="1" x14ac:dyDescent="0.3">
      <c r="A63" s="42" t="str">
        <f>A19</f>
        <v>jan-jun</v>
      </c>
      <c r="B63" s="222">
        <f>SUM(B51:B56)</f>
        <v>505124.08000000013</v>
      </c>
      <c r="C63" s="223">
        <f t="shared" ref="C63:M63" si="151">SUM(C51:C56)</f>
        <v>598454.9700000002</v>
      </c>
      <c r="D63" s="223">
        <f t="shared" si="151"/>
        <v>712385.66999999993</v>
      </c>
      <c r="E63" s="223">
        <f t="shared" si="151"/>
        <v>648866.43999999994</v>
      </c>
      <c r="F63" s="223">
        <f t="shared" si="151"/>
        <v>642989.02999999968</v>
      </c>
      <c r="G63" s="223">
        <f t="shared" si="151"/>
        <v>666475.37000000011</v>
      </c>
      <c r="H63" s="223">
        <f t="shared" si="151"/>
        <v>496435.44999999972</v>
      </c>
      <c r="I63" s="223">
        <f t="shared" si="151"/>
        <v>629428.36999999965</v>
      </c>
      <c r="J63" s="223">
        <f t="shared" si="151"/>
        <v>632537.2300000001</v>
      </c>
      <c r="K63" s="223">
        <f t="shared" si="151"/>
        <v>662745.46999999939</v>
      </c>
      <c r="L63" s="223">
        <f t="shared" si="151"/>
        <v>753841.29999999958</v>
      </c>
      <c r="M63" s="224">
        <f t="shared" si="151"/>
        <v>862327.74999999953</v>
      </c>
      <c r="N63" s="76">
        <f t="shared" si="141"/>
        <v>0.14391152355276901</v>
      </c>
      <c r="P63" s="134"/>
      <c r="Q63" s="222">
        <f>SUM(Q51:Q56)</f>
        <v>97678.897000000012</v>
      </c>
      <c r="R63" s="223">
        <f t="shared" ref="R63:AB63" si="152">SUM(R51:R56)</f>
        <v>110862.13199999998</v>
      </c>
      <c r="S63" s="223">
        <f t="shared" si="152"/>
        <v>128606.35500000001</v>
      </c>
      <c r="T63" s="223">
        <f t="shared" si="152"/>
        <v>131654.20599999998</v>
      </c>
      <c r="U63" s="223">
        <f t="shared" si="152"/>
        <v>130445.73900000002</v>
      </c>
      <c r="V63" s="223">
        <f t="shared" si="152"/>
        <v>141239.66099999996</v>
      </c>
      <c r="W63" s="223">
        <f t="shared" si="152"/>
        <v>123897.57100000003</v>
      </c>
      <c r="X63" s="223">
        <f t="shared" si="152"/>
        <v>154337.29</v>
      </c>
      <c r="Y63" s="223">
        <f t="shared" si="152"/>
        <v>160934.14800000002</v>
      </c>
      <c r="Z63" s="223">
        <f t="shared" si="152"/>
        <v>165211.11200000008</v>
      </c>
      <c r="AA63" s="223">
        <f t="shared" si="152"/>
        <v>190999.42200000002</v>
      </c>
      <c r="AB63" s="224">
        <f t="shared" si="152"/>
        <v>228473.75200000004</v>
      </c>
      <c r="AC63" s="72">
        <f t="shared" si="142"/>
        <v>0.19620127436825444</v>
      </c>
      <c r="AE63" s="263">
        <f t="shared" si="147"/>
        <v>1.9337604534711548</v>
      </c>
      <c r="AF63" s="228">
        <f t="shared" si="147"/>
        <v>1.8524724090769928</v>
      </c>
      <c r="AG63" s="228">
        <f t="shared" si="148"/>
        <v>1.805291156404087</v>
      </c>
      <c r="AH63" s="228">
        <f t="shared" si="148"/>
        <v>2.028987752857121</v>
      </c>
      <c r="AI63" s="228">
        <f t="shared" si="148"/>
        <v>2.028739728265661</v>
      </c>
      <c r="AJ63" s="228">
        <f t="shared" si="148"/>
        <v>2.1192030097076198</v>
      </c>
      <c r="AK63" s="228">
        <f t="shared" si="148"/>
        <v>2.4957438273193442</v>
      </c>
      <c r="AL63" s="228">
        <f t="shared" si="148"/>
        <v>2.4520230951776147</v>
      </c>
      <c r="AM63" s="228">
        <f t="shared" si="149"/>
        <v>2.5442636475326519</v>
      </c>
      <c r="AN63" s="228">
        <f t="shared" si="149"/>
        <v>2.492828989083852</v>
      </c>
      <c r="AO63" s="228">
        <f t="shared" si="149"/>
        <v>2.5336821158511764</v>
      </c>
      <c r="AP63" s="228">
        <f t="shared" si="149"/>
        <v>2.6495001697440461</v>
      </c>
      <c r="AQ63" s="76">
        <f t="shared" si="150"/>
        <v>4.5711359435459911E-2</v>
      </c>
      <c r="AT63" s="135"/>
    </row>
    <row r="64" spans="1:46" ht="20.100000000000001" customHeight="1" thickBot="1" x14ac:dyDescent="0.3">
      <c r="A64" s="148" t="s">
        <v>89</v>
      </c>
      <c r="B64" s="144">
        <f>SUM(B51:B53)</f>
        <v>234491.43</v>
      </c>
      <c r="C64" s="203">
        <f>SUM(C51:C53)</f>
        <v>268123.53000000009</v>
      </c>
      <c r="D64" s="203">
        <f>SUM(D51:D53)</f>
        <v>341123.42000000004</v>
      </c>
      <c r="E64" s="203">
        <f t="shared" ref="E64:F64" si="153">SUM(E51:E53)</f>
        <v>307586.39999999991</v>
      </c>
      <c r="F64" s="203">
        <f t="shared" si="153"/>
        <v>312002.81999999983</v>
      </c>
      <c r="G64" s="203">
        <f t="shared" ref="G64:H64" si="154">SUM(G51:G53)</f>
        <v>314085.74999999994</v>
      </c>
      <c r="H64" s="203">
        <f t="shared" si="154"/>
        <v>225185.55999999994</v>
      </c>
      <c r="I64" s="203">
        <f t="shared" ref="I64:M65" si="155">SUM(I51:I53)</f>
        <v>291368.51999999996</v>
      </c>
      <c r="J64" s="203">
        <f t="shared" si="155"/>
        <v>290915.21000000002</v>
      </c>
      <c r="K64" s="203">
        <f t="shared" ref="K64" si="156">SUM(K51:K53)</f>
        <v>314581.43999999971</v>
      </c>
      <c r="L64" s="203">
        <f t="shared" si="155"/>
        <v>384861.72999999969</v>
      </c>
      <c r="M64" s="203">
        <f t="shared" si="155"/>
        <v>406750.86999999976</v>
      </c>
      <c r="N64" s="76">
        <f t="shared" si="141"/>
        <v>5.6875335461387885E-2</v>
      </c>
      <c r="P64" s="133" t="s">
        <v>89</v>
      </c>
      <c r="Q64" s="144">
        <f>SUM(Q51:Q53)</f>
        <v>45609.39</v>
      </c>
      <c r="R64" s="203">
        <f>SUM(R51:R53)</f>
        <v>53062.921000000002</v>
      </c>
      <c r="S64" s="203">
        <f>SUM(S51:S53)</f>
        <v>61321.651000000027</v>
      </c>
      <c r="T64" s="203">
        <f>SUM(T51:T53)</f>
        <v>63351.315999999992</v>
      </c>
      <c r="U64" s="203">
        <f t="shared" ref="U64" si="157">SUM(U51:U53)</f>
        <v>61448.611999999994</v>
      </c>
      <c r="V64" s="203">
        <f t="shared" ref="V64:W64" si="158">SUM(V51:V53)</f>
        <v>65590.697999999975</v>
      </c>
      <c r="W64" s="203">
        <f t="shared" si="158"/>
        <v>58604.442999999985</v>
      </c>
      <c r="X64" s="203">
        <f t="shared" ref="X64" si="159">SUM(X51:X53)</f>
        <v>74095.891999999963</v>
      </c>
      <c r="Y64" s="203">
        <f t="shared" ref="Y64:AA64" si="160">SUM(Y51:Y53)</f>
        <v>76343.599000000002</v>
      </c>
      <c r="Z64" s="203">
        <f t="shared" ref="Z64" si="161">SUM(Z51:Z53)</f>
        <v>80321.476000000039</v>
      </c>
      <c r="AA64" s="203">
        <f t="shared" si="160"/>
        <v>98620.367999999988</v>
      </c>
      <c r="AB64" s="3">
        <f>IF(AB53="","",SUM(AB51:AB53))</f>
        <v>107045.82699999998</v>
      </c>
      <c r="AC64" s="67">
        <f t="shared" si="142"/>
        <v>8.5433254517971263E-2</v>
      </c>
      <c r="AE64" s="261">
        <f t="shared" si="147"/>
        <v>1.9450344091466372</v>
      </c>
      <c r="AF64" s="205">
        <f t="shared" si="147"/>
        <v>1.9790475308153666</v>
      </c>
      <c r="AG64" s="205">
        <f t="shared" ref="AG64:AL66" si="162">(S64/D64)*10</f>
        <v>1.7976382565582869</v>
      </c>
      <c r="AH64" s="205">
        <f t="shared" si="162"/>
        <v>2.0596266935079059</v>
      </c>
      <c r="AI64" s="205">
        <f t="shared" si="162"/>
        <v>1.9694889937212756</v>
      </c>
      <c r="AJ64" s="205">
        <f t="shared" si="162"/>
        <v>2.0883054388809423</v>
      </c>
      <c r="AK64" s="205">
        <f t="shared" si="162"/>
        <v>2.6024956040698171</v>
      </c>
      <c r="AL64" s="205">
        <f t="shared" si="162"/>
        <v>2.5430301118322589</v>
      </c>
      <c r="AM64" s="205">
        <f t="shared" ref="AM64:AP66" si="163">(Y64/J64)*10</f>
        <v>2.6242560160398627</v>
      </c>
      <c r="AN64" s="205">
        <f t="shared" si="163"/>
        <v>2.5532808292822393</v>
      </c>
      <c r="AO64" s="205">
        <f t="shared" si="163"/>
        <v>2.5624882993692322</v>
      </c>
      <c r="AP64" s="205">
        <f t="shared" si="163"/>
        <v>2.6317295154156657</v>
      </c>
      <c r="AQ64" s="76">
        <f>IF(AP64="","",(AP64-AO64)/AO64)</f>
        <v>2.7021085740558327E-2</v>
      </c>
    </row>
    <row r="65" spans="1:43" ht="20.100000000000001" customHeight="1" x14ac:dyDescent="0.25">
      <c r="A65" s="148" t="s">
        <v>90</v>
      </c>
      <c r="B65" s="144">
        <f>SUM(B54:B56)</f>
        <v>270632.65000000014</v>
      </c>
      <c r="C65" s="203">
        <f>SUM(C54:C56)</f>
        <v>330331.44000000012</v>
      </c>
      <c r="D65" s="203">
        <f>SUM(D54:D56)</f>
        <v>371262.24999999988</v>
      </c>
      <c r="E65" s="203">
        <f t="shared" ref="E65:F65" si="164">SUM(E54:E56)</f>
        <v>341280.04000000004</v>
      </c>
      <c r="F65" s="203">
        <f t="shared" si="164"/>
        <v>330986.2099999999</v>
      </c>
      <c r="G65" s="203">
        <f t="shared" ref="G65:H65" si="165">SUM(G54:G56)</f>
        <v>352389.62000000011</v>
      </c>
      <c r="H65" s="203">
        <f t="shared" si="165"/>
        <v>271249.88999999984</v>
      </c>
      <c r="I65" s="203">
        <f t="shared" ref="I65:L65" si="166">SUM(I54:I56)</f>
        <v>338059.84999999963</v>
      </c>
      <c r="J65" s="203">
        <f t="shared" si="166"/>
        <v>341622.02</v>
      </c>
      <c r="K65" s="203">
        <f t="shared" ref="K65" si="167">SUM(K54:K56)</f>
        <v>348164.02999999968</v>
      </c>
      <c r="L65" s="203">
        <f t="shared" si="166"/>
        <v>368979.56999999995</v>
      </c>
      <c r="M65" s="203">
        <f t="shared" si="155"/>
        <v>437942.89999999962</v>
      </c>
      <c r="N65" s="76">
        <f t="shared" ref="N65" si="168">IF(M65="","",(M65-L65)/L65)</f>
        <v>0.18690284126028894</v>
      </c>
      <c r="P65" s="134" t="s">
        <v>90</v>
      </c>
      <c r="Q65" s="144">
        <f>SUM(Q54:Q56)</f>
        <v>52069.507000000012</v>
      </c>
      <c r="R65" s="203">
        <f>SUM(R54:R56)</f>
        <v>57799.210999999981</v>
      </c>
      <c r="S65" s="203">
        <f>SUM(S54:S56)</f>
        <v>67284.703999999983</v>
      </c>
      <c r="T65" s="203">
        <f>SUM(T54:T56)</f>
        <v>68302.889999999985</v>
      </c>
      <c r="U65" s="203">
        <f t="shared" ref="U65" si="169">SUM(U54:U56)</f>
        <v>68997.127000000022</v>
      </c>
      <c r="V65" s="203">
        <f t="shared" ref="V65:W65" si="170">SUM(V54:V56)</f>
        <v>75648.96299999996</v>
      </c>
      <c r="W65" s="203">
        <f t="shared" si="170"/>
        <v>65293.128000000026</v>
      </c>
      <c r="X65" s="203">
        <f t="shared" ref="X65" si="171">SUM(X54:X56)</f>
        <v>80241.398000000045</v>
      </c>
      <c r="Y65" s="203">
        <f t="shared" ref="Y65:AA65" si="172">SUM(Y54:Y56)</f>
        <v>84590.548999999999</v>
      </c>
      <c r="Z65" s="203">
        <f t="shared" ref="Z65" si="173">SUM(Z54:Z56)</f>
        <v>84889.636000000028</v>
      </c>
      <c r="AA65" s="203">
        <f t="shared" si="172"/>
        <v>92379.054000000033</v>
      </c>
      <c r="AB65" s="3">
        <f>IF(AB56="","",SUM(AB54:AB56))</f>
        <v>121427.92500000008</v>
      </c>
      <c r="AC65" s="67">
        <f t="shared" si="142"/>
        <v>0.31445300359971246</v>
      </c>
      <c r="AE65" s="262">
        <f t="shared" si="147"/>
        <v>1.9239920608248851</v>
      </c>
      <c r="AF65" s="206">
        <f t="shared" si="147"/>
        <v>1.7497338733485361</v>
      </c>
      <c r="AG65" s="206">
        <f t="shared" si="162"/>
        <v>1.8123227987763368</v>
      </c>
      <c r="AH65" s="206">
        <f t="shared" si="162"/>
        <v>2.0013737105750451</v>
      </c>
      <c r="AI65" s="206">
        <f t="shared" si="162"/>
        <v>2.0845921949437121</v>
      </c>
      <c r="AJ65" s="206">
        <f t="shared" si="162"/>
        <v>2.1467420918924893</v>
      </c>
      <c r="AK65" s="206">
        <f t="shared" si="162"/>
        <v>2.4071209024269122</v>
      </c>
      <c r="AL65" s="206">
        <f t="shared" si="162"/>
        <v>2.3735855648045794</v>
      </c>
      <c r="AM65" s="206">
        <f t="shared" si="163"/>
        <v>2.4761445119960355</v>
      </c>
      <c r="AN65" s="206">
        <f t="shared" si="163"/>
        <v>2.4382081055300313</v>
      </c>
      <c r="AO65" s="206">
        <f t="shared" si="163"/>
        <v>2.5036360143191683</v>
      </c>
      <c r="AP65" s="206">
        <f t="shared" ref="AP65" si="174">(AB65/M65)*10</f>
        <v>2.7726885171560078</v>
      </c>
      <c r="AQ65" s="67">
        <f>IF(AP65="","",(AP65-AO65)/AO65)</f>
        <v>0.1074647038539286</v>
      </c>
    </row>
    <row r="66" spans="1:43" ht="20.100000000000001" customHeight="1" x14ac:dyDescent="0.25">
      <c r="A66" s="148" t="s">
        <v>91</v>
      </c>
      <c r="B66" s="144">
        <f>SUM(B57:B59)</f>
        <v>362917.66000000003</v>
      </c>
      <c r="C66" s="203">
        <f>SUM(C57:C59)</f>
        <v>410216.99000000011</v>
      </c>
      <c r="D66" s="203">
        <f>SUM(D57:D59)</f>
        <v>402664.01999999979</v>
      </c>
      <c r="E66" s="203">
        <f t="shared" ref="E66:F66" si="175">SUM(E57:E59)</f>
        <v>374827.90000000014</v>
      </c>
      <c r="F66" s="203">
        <f t="shared" si="175"/>
        <v>411823.39999999991</v>
      </c>
      <c r="G66" s="203">
        <f t="shared" ref="G66:H66" si="176">SUM(G57:G59)</f>
        <v>392287.49999999988</v>
      </c>
      <c r="H66" s="203">
        <f t="shared" si="176"/>
        <v>324909.64999999991</v>
      </c>
      <c r="I66" s="203">
        <f t="shared" ref="I66:L66" si="177">SUM(I57:I59)</f>
        <v>335894.45999999973</v>
      </c>
      <c r="J66" s="203">
        <f t="shared" si="177"/>
        <v>323029.73000000004</v>
      </c>
      <c r="K66" s="203">
        <f t="shared" ref="K66" si="178">SUM(K57:K59)</f>
        <v>359624.85999999987</v>
      </c>
      <c r="L66" s="203">
        <f t="shared" si="177"/>
        <v>482892.87999999989</v>
      </c>
      <c r="M66" s="203"/>
      <c r="N66" s="67" t="str">
        <f t="shared" si="141"/>
        <v/>
      </c>
      <c r="P66" s="134" t="s">
        <v>91</v>
      </c>
      <c r="Q66" s="144">
        <f>SUM(Q57:Q59)</f>
        <v>66706.640000000043</v>
      </c>
      <c r="R66" s="203">
        <f>SUM(R57:R59)</f>
        <v>75687.896000000008</v>
      </c>
      <c r="S66" s="203">
        <f>SUM(S57:S59)</f>
        <v>78884.929000000004</v>
      </c>
      <c r="T66" s="203">
        <f>SUM(T57:T59)</f>
        <v>90834.866999999969</v>
      </c>
      <c r="U66" s="203">
        <f t="shared" ref="U66" si="179">SUM(U57:U59)</f>
        <v>90275.416000000056</v>
      </c>
      <c r="V66" s="203">
        <f t="shared" ref="V66:W66" si="180">SUM(V57:V59)</f>
        <v>87840.50900000002</v>
      </c>
      <c r="W66" s="203">
        <f t="shared" si="180"/>
        <v>78765.768000000011</v>
      </c>
      <c r="X66" s="203">
        <f t="shared" ref="X66" si="181">SUM(X57:X59)</f>
        <v>86377.072000000029</v>
      </c>
      <c r="Y66" s="203">
        <f t="shared" ref="Y66:AA66" si="182">SUM(Y57:Y59)</f>
        <v>89313.755000000005</v>
      </c>
      <c r="Z66" s="203">
        <f t="shared" ref="Z66" si="183">SUM(Z57:Z59)</f>
        <v>95872.349999999977</v>
      </c>
      <c r="AA66" s="203">
        <f t="shared" si="182"/>
        <v>127343.10599999994</v>
      </c>
      <c r="AB66" s="3" t="str">
        <f>IF(AB59="","",SUM(AB57:AB59))</f>
        <v/>
      </c>
      <c r="AC66" s="67" t="str">
        <f t="shared" si="142"/>
        <v/>
      </c>
      <c r="AE66" s="262">
        <f t="shared" si="147"/>
        <v>1.8380654168220978</v>
      </c>
      <c r="AF66" s="206">
        <f t="shared" si="147"/>
        <v>1.8450697519866253</v>
      </c>
      <c r="AG66" s="206">
        <f t="shared" si="162"/>
        <v>1.959075682997454</v>
      </c>
      <c r="AH66" s="206">
        <f t="shared" si="162"/>
        <v>2.4233752876986996</v>
      </c>
      <c r="AI66" s="206">
        <f t="shared" si="162"/>
        <v>2.1920904931579916</v>
      </c>
      <c r="AJ66" s="206">
        <f t="shared" si="162"/>
        <v>2.2391870503138653</v>
      </c>
      <c r="AK66" s="206">
        <f t="shared" si="162"/>
        <v>2.4242360299240122</v>
      </c>
      <c r="AL66" s="206">
        <f t="shared" si="162"/>
        <v>2.5715539339350846</v>
      </c>
      <c r="AM66" s="206">
        <f t="shared" si="163"/>
        <v>2.764877245199691</v>
      </c>
      <c r="AN66" s="206">
        <f t="shared" si="163"/>
        <v>2.6658988480384815</v>
      </c>
      <c r="AO66" s="206">
        <f t="shared" si="163"/>
        <v>2.6370880846286231</v>
      </c>
      <c r="AP66" s="206"/>
      <c r="AQ66" s="67"/>
    </row>
    <row r="67" spans="1:43" ht="20.100000000000001" customHeight="1" thickBot="1" x14ac:dyDescent="0.3">
      <c r="A67" s="149" t="s">
        <v>92</v>
      </c>
      <c r="B67" s="260">
        <f>SUM(B60:B62)</f>
        <v>301452.82000000007</v>
      </c>
      <c r="C67" s="204">
        <f>SUM(C60:C62)</f>
        <v>388105.86999999988</v>
      </c>
      <c r="D67" s="204">
        <f>IF(D62="","",SUM(D60:D62))</f>
        <v>380957.63999999966</v>
      </c>
      <c r="E67" s="204">
        <f t="shared" ref="E67:F67" si="184">IF(E62="","",SUM(E60:E62))</f>
        <v>378869.0400000001</v>
      </c>
      <c r="F67" s="204">
        <f t="shared" si="184"/>
        <v>396865.16000000021</v>
      </c>
      <c r="G67" s="204">
        <f t="shared" ref="G67:H67" si="185">IF(G62="","",SUM(G60:G62))</f>
        <v>336903.74</v>
      </c>
      <c r="H67" s="204">
        <f t="shared" si="185"/>
        <v>311374.30999999976</v>
      </c>
      <c r="I67" s="204">
        <f t="shared" ref="I67" si="186">IF(I62="","",SUM(I60:I62))</f>
        <v>337617.05000000005</v>
      </c>
      <c r="J67" s="204">
        <f t="shared" ref="J67:M67" si="187">IF(J62="","",SUM(J60:J62))</f>
        <v>314897.43999999994</v>
      </c>
      <c r="K67" s="204">
        <f t="shared" ref="K67" si="188">IF(K62="","",SUM(K60:K62))</f>
        <v>372869.66999999981</v>
      </c>
      <c r="L67" s="204">
        <f t="shared" si="187"/>
        <v>490929.08000000007</v>
      </c>
      <c r="M67" s="204" t="str">
        <f t="shared" si="187"/>
        <v/>
      </c>
      <c r="N67" s="70" t="str">
        <f t="shared" si="141"/>
        <v/>
      </c>
      <c r="P67" s="136" t="s">
        <v>92</v>
      </c>
      <c r="Q67" s="260">
        <f>SUM(Q60:Q62)</f>
        <v>63838.016000000018</v>
      </c>
      <c r="R67" s="204">
        <f>SUM(R60:R62)</f>
        <v>79380.659999999989</v>
      </c>
      <c r="S67" s="204">
        <f>IF(S62="","",SUM(S60:S62))</f>
        <v>89950.456999999995</v>
      </c>
      <c r="T67" s="204">
        <f>IF(T62="","",SUM(T60:T62))</f>
        <v>90706.435000000056</v>
      </c>
      <c r="U67" s="204">
        <f t="shared" ref="U67" si="189">IF(U62="","",SUM(U60:U62))</f>
        <v>98610.478999999992</v>
      </c>
      <c r="V67" s="204">
        <f t="shared" ref="V67:AB67" si="190">IF(V62="","",SUM(V60:V62))</f>
        <v>84566.343999999997</v>
      </c>
      <c r="W67" s="204">
        <f t="shared" si="190"/>
        <v>90045.485000000015</v>
      </c>
      <c r="X67" s="204">
        <f t="shared" ref="X67" si="191">IF(X62="","",SUM(X60:X62))</f>
        <v>94962.186000000016</v>
      </c>
      <c r="Y67" s="204">
        <f t="shared" ref="Y67:AA67" si="192">IF(Y62="","",SUM(Y60:Y62))</f>
        <v>95891.539000000004</v>
      </c>
      <c r="Z67" s="204">
        <f t="shared" ref="Z67" si="193">IF(Z62="","",SUM(Z60:Z62))</f>
        <v>103388.924</v>
      </c>
      <c r="AA67" s="204">
        <f t="shared" si="192"/>
        <v>140045.03499999997</v>
      </c>
      <c r="AB67" s="150" t="str">
        <f t="shared" si="190"/>
        <v/>
      </c>
      <c r="AC67" s="70" t="str">
        <f t="shared" si="142"/>
        <v/>
      </c>
      <c r="AE67" s="264">
        <f t="shared" si="147"/>
        <v>2.1176785143360082</v>
      </c>
      <c r="AF67" s="207">
        <f t="shared" si="147"/>
        <v>2.0453352071175841</v>
      </c>
      <c r="AG67" s="207">
        <f t="shared" ref="AG67:AL67" si="194">IF(S62="","",(S67/D67)*10)</f>
        <v>2.3611669003409426</v>
      </c>
      <c r="AH67" s="207">
        <f t="shared" si="194"/>
        <v>2.3941369028200361</v>
      </c>
      <c r="AI67" s="207">
        <f t="shared" si="194"/>
        <v>2.4847350923925884</v>
      </c>
      <c r="AJ67" s="207">
        <f t="shared" si="194"/>
        <v>2.5101040433685897</v>
      </c>
      <c r="AK67" s="207">
        <f t="shared" si="194"/>
        <v>2.8918726467832263</v>
      </c>
      <c r="AL67" s="207">
        <f t="shared" si="194"/>
        <v>2.8127189074129992</v>
      </c>
      <c r="AM67" s="207">
        <f t="shared" ref="AM67:AP67" si="195">IF(Y62="","",(Y67/J67)*10)</f>
        <v>3.045167309076886</v>
      </c>
      <c r="AN67" s="207">
        <f t="shared" si="195"/>
        <v>2.7727898597920304</v>
      </c>
      <c r="AO67" s="207">
        <f t="shared" si="195"/>
        <v>2.8526530756743917</v>
      </c>
      <c r="AP67" s="207" t="str">
        <f t="shared" si="195"/>
        <v/>
      </c>
      <c r="AQ67" s="70" t="str">
        <f t="shared" si="150"/>
        <v/>
      </c>
    </row>
    <row r="68" spans="1:43" x14ac:dyDescent="0.25"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</row>
  </sheetData>
  <mergeCells count="24">
    <mergeCell ref="AE48:AP48"/>
    <mergeCell ref="AQ48:AQ49"/>
    <mergeCell ref="Q48:AB48"/>
    <mergeCell ref="AC48:AC49"/>
    <mergeCell ref="A48:A49"/>
    <mergeCell ref="B48:M48"/>
    <mergeCell ref="N48:N49"/>
    <mergeCell ref="P48:P49"/>
    <mergeCell ref="AC26:AC27"/>
    <mergeCell ref="AE26:AP26"/>
    <mergeCell ref="AQ26:AQ27"/>
    <mergeCell ref="AE4:AP4"/>
    <mergeCell ref="AQ4:AQ5"/>
    <mergeCell ref="AC4:AC5"/>
    <mergeCell ref="A26:A27"/>
    <mergeCell ref="B26:M26"/>
    <mergeCell ref="N26:N27"/>
    <mergeCell ref="P26:P27"/>
    <mergeCell ref="Q4:AB4"/>
    <mergeCell ref="A4:A5"/>
    <mergeCell ref="B4:M4"/>
    <mergeCell ref="N4:N5"/>
    <mergeCell ref="P4:P5"/>
    <mergeCell ref="Q26:AB26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AB20:AB23 A41 M42:M44 B20:J23 Q20:Y23 M20:M23 Q42:Y45 L42:L45 L64:L67 AA64:AB67 B64:J67 B42:J45 Q64:Y67 K20:K23 L20:L23 Z20:AA23 K42:K45 Z42:AA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" id="{F6B00361-CA12-4618-B76B-700151C693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N7:N23</xm:sqref>
        </x14:conditionalFormatting>
        <x14:conditionalFormatting xmlns:xm="http://schemas.microsoft.com/office/excel/2006/main">
          <x14:cfRule type="iconSet" priority="37" id="{2FCE0F4A-BED9-4F79-8128-56F4F28EF4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AQ7:AQ23</xm:sqref>
        </x14:conditionalFormatting>
        <x14:conditionalFormatting xmlns:xm="http://schemas.microsoft.com/office/excel/2006/main">
          <x14:cfRule type="iconSet" priority="35" id="{9FB5C3C4-3763-435C-ABD3-DC4AB82B89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AC7:AC23</xm:sqref>
        </x14:conditionalFormatting>
        <x14:conditionalFormatting xmlns:xm="http://schemas.microsoft.com/office/excel/2006/main">
          <x14:cfRule type="iconSet" priority="16" id="{7FAB90C6-0B3D-4411-83C1-B640335AB6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N29:N45</xm:sqref>
        </x14:conditionalFormatting>
        <x14:conditionalFormatting xmlns:xm="http://schemas.microsoft.com/office/excel/2006/main">
          <x14:cfRule type="iconSet" priority="13" id="{35D524CD-2096-46E7-B568-AAE528611F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AQ29:AQ45</xm:sqref>
        </x14:conditionalFormatting>
        <x14:conditionalFormatting xmlns:xm="http://schemas.microsoft.com/office/excel/2006/main">
          <x14:cfRule type="iconSet" priority="11" id="{7462860E-F239-4BFB-9719-A6BE7230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AC29:AC45</xm:sqref>
        </x14:conditionalFormatting>
        <x14:conditionalFormatting xmlns:xm="http://schemas.microsoft.com/office/excel/2006/main">
          <x14:cfRule type="iconSet" priority="8" id="{A1387DF0-7CCF-4EDF-A94F-459D1EC02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N51:N67</xm:sqref>
        </x14:conditionalFormatting>
        <x14:conditionalFormatting xmlns:xm="http://schemas.microsoft.com/office/excel/2006/main">
          <x14:cfRule type="iconSet" priority="5" id="{5080B736-A031-4143-BF20-B731D18C99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AQ51:AQ67</xm:sqref>
        </x14:conditionalFormatting>
        <x14:conditionalFormatting xmlns:xm="http://schemas.microsoft.com/office/excel/2006/main">
          <x14:cfRule type="iconSet" priority="3" id="{013837BF-68D5-4AB3-8387-038EC102EE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AC51:AC67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T70"/>
  <sheetViews>
    <sheetView showGridLines="0" workbookViewId="0">
      <selection activeCell="AR57" sqref="AR57"/>
    </sheetView>
  </sheetViews>
  <sheetFormatPr defaultRowHeight="15" x14ac:dyDescent="0.25"/>
  <cols>
    <col min="1" max="1" width="18.7109375" customWidth="1"/>
    <col min="14" max="14" width="10.140625" style="50" customWidth="1"/>
    <col min="15" max="15" width="1.7109375" customWidth="1"/>
    <col min="16" max="16" width="18.7109375" hidden="1" customWidth="1"/>
    <col min="29" max="29" width="10" style="50" customWidth="1"/>
    <col min="30" max="30" width="1.7109375" customWidth="1"/>
    <col min="43" max="43" width="10" style="50" customWidth="1"/>
    <col min="45" max="46" width="9.140625" style="129"/>
  </cols>
  <sheetData>
    <row r="1" spans="1:46" ht="15.75" x14ac:dyDescent="0.25">
      <c r="A1" s="6" t="s">
        <v>112</v>
      </c>
    </row>
    <row r="3" spans="1:46" ht="15.75" thickBot="1" x14ac:dyDescent="0.3">
      <c r="N3" s="279" t="s">
        <v>1</v>
      </c>
      <c r="AC3" s="174">
        <v>1000</v>
      </c>
      <c r="AQ3" s="174" t="s">
        <v>51</v>
      </c>
    </row>
    <row r="4" spans="1:46" ht="20.100000000000001" customHeight="1" x14ac:dyDescent="0.25">
      <c r="A4" s="440" t="s">
        <v>3</v>
      </c>
      <c r="B4" s="442" t="s">
        <v>75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4"/>
      <c r="N4" s="450" t="s">
        <v>121</v>
      </c>
      <c r="P4" s="447" t="s">
        <v>3</v>
      </c>
      <c r="Q4" s="449" t="s">
        <v>75</v>
      </c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4"/>
      <c r="AC4" s="452" t="s">
        <v>121</v>
      </c>
      <c r="AE4" s="449" t="s">
        <v>75</v>
      </c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4"/>
      <c r="AQ4" s="450" t="s">
        <v>121</v>
      </c>
    </row>
    <row r="5" spans="1:46" ht="20.100000000000001" customHeight="1" thickBot="1" x14ac:dyDescent="0.3">
      <c r="A5" s="441"/>
      <c r="B5" s="120">
        <v>2010</v>
      </c>
      <c r="C5" s="181">
        <v>2011</v>
      </c>
      <c r="D5" s="181">
        <v>2012</v>
      </c>
      <c r="E5" s="181">
        <v>2013</v>
      </c>
      <c r="F5" s="181">
        <v>2014</v>
      </c>
      <c r="G5" s="181">
        <v>2015</v>
      </c>
      <c r="H5" s="181">
        <v>2016</v>
      </c>
      <c r="I5" s="181">
        <v>2017</v>
      </c>
      <c r="J5" s="181">
        <v>2018</v>
      </c>
      <c r="K5" s="181">
        <v>2019</v>
      </c>
      <c r="L5" s="181">
        <v>2020</v>
      </c>
      <c r="M5" s="179">
        <v>2021</v>
      </c>
      <c r="N5" s="451"/>
      <c r="P5" s="448"/>
      <c r="Q5" s="31">
        <v>2010</v>
      </c>
      <c r="R5" s="181">
        <v>2011</v>
      </c>
      <c r="S5" s="181">
        <v>2012</v>
      </c>
      <c r="T5" s="181">
        <v>2013</v>
      </c>
      <c r="U5" s="181">
        <v>2014</v>
      </c>
      <c r="V5" s="181">
        <v>2015</v>
      </c>
      <c r="W5" s="181">
        <v>2016</v>
      </c>
      <c r="X5" s="181">
        <v>2017</v>
      </c>
      <c r="Y5" s="181">
        <v>2018</v>
      </c>
      <c r="Z5" s="181">
        <v>2019</v>
      </c>
      <c r="AA5" s="181">
        <v>2020</v>
      </c>
      <c r="AB5" s="179">
        <v>2021</v>
      </c>
      <c r="AC5" s="453"/>
      <c r="AE5" s="31">
        <v>2010</v>
      </c>
      <c r="AF5" s="181">
        <v>2011</v>
      </c>
      <c r="AG5" s="181">
        <v>2012</v>
      </c>
      <c r="AH5" s="181">
        <v>2013</v>
      </c>
      <c r="AI5" s="181">
        <v>2014</v>
      </c>
      <c r="AJ5" s="181">
        <v>2015</v>
      </c>
      <c r="AK5" s="181">
        <v>2016</v>
      </c>
      <c r="AL5" s="181">
        <v>2017</v>
      </c>
      <c r="AM5" s="181">
        <v>2018</v>
      </c>
      <c r="AN5" s="181">
        <v>2019</v>
      </c>
      <c r="AO5" s="181">
        <v>2020</v>
      </c>
      <c r="AP5" s="179">
        <v>2021</v>
      </c>
      <c r="AQ5" s="451"/>
      <c r="AS5" s="131">
        <v>2013</v>
      </c>
      <c r="AT5" s="131">
        <v>2014</v>
      </c>
    </row>
    <row r="6" spans="1:46" ht="3" customHeight="1" thickBot="1" x14ac:dyDescent="0.3">
      <c r="A6" s="132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73"/>
      <c r="O6" s="8"/>
      <c r="P6" s="132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73"/>
      <c r="AD6" s="8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75"/>
    </row>
    <row r="7" spans="1:46" ht="20.100000000000001" customHeight="1" x14ac:dyDescent="0.25">
      <c r="A7" s="147" t="s">
        <v>77</v>
      </c>
      <c r="B7" s="46">
        <v>112208.21</v>
      </c>
      <c r="C7" s="202">
        <v>125412.47000000002</v>
      </c>
      <c r="D7" s="202">
        <v>111648.51</v>
      </c>
      <c r="E7" s="202">
        <v>101032.48999999999</v>
      </c>
      <c r="F7" s="202">
        <v>181499.08999999997</v>
      </c>
      <c r="G7" s="202">
        <v>165515.38999999981</v>
      </c>
      <c r="H7" s="202">
        <v>127441.33000000005</v>
      </c>
      <c r="I7" s="202">
        <v>165564.63999999996</v>
      </c>
      <c r="J7" s="278">
        <v>108022.51</v>
      </c>
      <c r="K7" s="278">
        <v>201133.06000000003</v>
      </c>
      <c r="L7" s="278">
        <v>236927.38999999998</v>
      </c>
      <c r="M7" s="139">
        <v>217712.43000000014</v>
      </c>
      <c r="N7" s="76">
        <f>IF(M7="","",(M7-L7)/L7)</f>
        <v>-8.1100627496043604E-2</v>
      </c>
      <c r="P7" s="134" t="s">
        <v>77</v>
      </c>
      <c r="Q7" s="46">
        <v>5046.811999999999</v>
      </c>
      <c r="R7" s="202">
        <v>5419.8780000000006</v>
      </c>
      <c r="S7" s="202">
        <v>5376.692</v>
      </c>
      <c r="T7" s="202">
        <v>8185.9700000000021</v>
      </c>
      <c r="U7" s="202">
        <v>9253.7109999999993</v>
      </c>
      <c r="V7" s="202">
        <v>8018.4579999999987</v>
      </c>
      <c r="W7" s="202">
        <v>7549.5260000000026</v>
      </c>
      <c r="X7" s="202">
        <v>9256.76</v>
      </c>
      <c r="Y7" s="202">
        <v>8429.6530000000002</v>
      </c>
      <c r="Z7" s="202">
        <v>12162.242999999999</v>
      </c>
      <c r="AA7" s="202">
        <v>14039.504000000006</v>
      </c>
      <c r="AB7" s="139">
        <v>11739.592999999995</v>
      </c>
      <c r="AC7" s="76">
        <f>IF(AB7="","",(AB7-AA7)/AA7)</f>
        <v>-0.1638171120575207</v>
      </c>
      <c r="AE7" s="151">
        <f t="shared" ref="AE7:AE16" si="0">(Q7/B7)*10</f>
        <v>0.44977207995742902</v>
      </c>
      <c r="AF7" s="205">
        <f t="shared" ref="AF7:AF16" si="1">(R7/C7)*10</f>
        <v>0.43216420185329257</v>
      </c>
      <c r="AG7" s="205">
        <f t="shared" ref="AG7:AG16" si="2">(S7/D7)*10</f>
        <v>0.48157310832003042</v>
      </c>
      <c r="AH7" s="205">
        <f t="shared" ref="AH7:AH16" si="3">(T7/E7)*10</f>
        <v>0.81023144139078462</v>
      </c>
      <c r="AI7" s="205">
        <f t="shared" ref="AI7:AI16" si="4">(U7/F7)*10</f>
        <v>0.50984889235532815</v>
      </c>
      <c r="AJ7" s="205">
        <f t="shared" ref="AJ7:AJ16" si="5">(V7/G7)*10</f>
        <v>0.48445392298565154</v>
      </c>
      <c r="AK7" s="205">
        <f t="shared" ref="AK7:AK16" si="6">(W7/H7)*10</f>
        <v>0.5923922796474268</v>
      </c>
      <c r="AL7" s="205">
        <f t="shared" ref="AL7:AL22" si="7">(X7/I7)*10</f>
        <v>0.55910247502123656</v>
      </c>
      <c r="AM7" s="205">
        <f t="shared" ref="AM7:AM22" si="8">(Y7/J7)*10</f>
        <v>0.78036077850810914</v>
      </c>
      <c r="AN7" s="205">
        <f t="shared" ref="AN7:AP22" si="9">(Z7/K7)*10</f>
        <v>0.60468642002463424</v>
      </c>
      <c r="AO7" s="205">
        <f t="shared" si="9"/>
        <v>0.59256568014360878</v>
      </c>
      <c r="AP7" s="205">
        <f t="shared" si="9"/>
        <v>0.53922474706657708</v>
      </c>
      <c r="AQ7" s="76">
        <f>IF(AP7="","",(AP7-AO7)/AO7)</f>
        <v>-9.0016912663764923E-2</v>
      </c>
      <c r="AS7" s="135"/>
      <c r="AT7" s="135"/>
    </row>
    <row r="8" spans="1:46" ht="20.100000000000001" customHeight="1" x14ac:dyDescent="0.25">
      <c r="A8" s="148" t="s">
        <v>78</v>
      </c>
      <c r="B8" s="25">
        <v>103876.33999999997</v>
      </c>
      <c r="C8" s="203">
        <v>109703.67999999998</v>
      </c>
      <c r="D8" s="203">
        <v>90718.43</v>
      </c>
      <c r="E8" s="203">
        <v>91462.49</v>
      </c>
      <c r="F8" s="203">
        <v>178750.52</v>
      </c>
      <c r="G8" s="203">
        <v>189327.78999999998</v>
      </c>
      <c r="H8" s="203">
        <v>161032.97</v>
      </c>
      <c r="I8" s="203">
        <v>180460.41999999998</v>
      </c>
      <c r="J8" s="276">
        <v>101175.85</v>
      </c>
      <c r="K8" s="276">
        <v>239012.21</v>
      </c>
      <c r="L8" s="276">
        <v>200588.72000000015</v>
      </c>
      <c r="M8" s="3">
        <v>249075.7</v>
      </c>
      <c r="N8" s="67">
        <f t="shared" ref="N8:N23" si="10">IF(M8="","",(M8-L8)/L8)</f>
        <v>0.24172336310835341</v>
      </c>
      <c r="P8" s="134" t="s">
        <v>78</v>
      </c>
      <c r="Q8" s="25">
        <v>4875.3999999999996</v>
      </c>
      <c r="R8" s="203">
        <v>5047.22</v>
      </c>
      <c r="S8" s="203">
        <v>4979.2489999999998</v>
      </c>
      <c r="T8" s="203">
        <v>7645.0780000000004</v>
      </c>
      <c r="U8" s="203">
        <v>9124.9479999999967</v>
      </c>
      <c r="V8" s="203">
        <v>9271.5960000000014</v>
      </c>
      <c r="W8" s="203">
        <v>8398.7909999999993</v>
      </c>
      <c r="X8" s="203">
        <v>10079.532000000001</v>
      </c>
      <c r="Y8" s="203">
        <v>9460.1350000000002</v>
      </c>
      <c r="Z8" s="203">
        <v>13827.451999999999</v>
      </c>
      <c r="AA8" s="203">
        <v>13025.930999999986</v>
      </c>
      <c r="AB8" s="3">
        <v>12576.866000000007</v>
      </c>
      <c r="AC8" s="67">
        <f t="shared" ref="AC8:AC23" si="11">IF(AB8="","",(AB8-AA8)/AA8)</f>
        <v>-3.4474695129275534E-2</v>
      </c>
      <c r="AE8" s="152">
        <f t="shared" si="0"/>
        <v>0.46934653261753362</v>
      </c>
      <c r="AF8" s="206">
        <f t="shared" si="1"/>
        <v>0.46007754707955117</v>
      </c>
      <c r="AG8" s="206">
        <f t="shared" si="2"/>
        <v>0.54886851547144277</v>
      </c>
      <c r="AH8" s="206">
        <f t="shared" si="3"/>
        <v>0.83587031142493495</v>
      </c>
      <c r="AI8" s="206">
        <f t="shared" si="4"/>
        <v>0.51048511635099003</v>
      </c>
      <c r="AJ8" s="206">
        <f t="shared" si="5"/>
        <v>0.48971130968147902</v>
      </c>
      <c r="AK8" s="206">
        <f t="shared" si="6"/>
        <v>0.52155723141664712</v>
      </c>
      <c r="AL8" s="206">
        <f t="shared" si="7"/>
        <v>0.55854530317506745</v>
      </c>
      <c r="AM8" s="206">
        <f t="shared" si="8"/>
        <v>0.93501907816934571</v>
      </c>
      <c r="AN8" s="206">
        <f t="shared" si="9"/>
        <v>0.57852492138372347</v>
      </c>
      <c r="AO8" s="206">
        <f t="shared" si="9"/>
        <v>0.64938502025437805</v>
      </c>
      <c r="AP8" s="206">
        <f t="shared" ref="AP8" si="12">(AB8/M8)*10</f>
        <v>0.50494150974984742</v>
      </c>
      <c r="AQ8" s="67">
        <f>IF(AP8="","",(AP8-AO8)/AO8)</f>
        <v>-0.22243123262675357</v>
      </c>
      <c r="AS8" s="135"/>
      <c r="AT8" s="135"/>
    </row>
    <row r="9" spans="1:46" ht="20.100000000000001" customHeight="1" x14ac:dyDescent="0.25">
      <c r="A9" s="148" t="s">
        <v>79</v>
      </c>
      <c r="B9" s="25">
        <v>167912.4499999999</v>
      </c>
      <c r="C9" s="203">
        <v>125645.36999999997</v>
      </c>
      <c r="D9" s="203">
        <v>135794.10999999996</v>
      </c>
      <c r="E9" s="203">
        <v>78438.490000000034</v>
      </c>
      <c r="F9" s="203">
        <v>159258.74000000002</v>
      </c>
      <c r="G9" s="203">
        <v>179781.25999999998</v>
      </c>
      <c r="H9" s="203">
        <v>158298.96</v>
      </c>
      <c r="I9" s="203">
        <v>184761.43000000002</v>
      </c>
      <c r="J9" s="276">
        <v>131254.85999999999</v>
      </c>
      <c r="K9" s="276">
        <v>209750.07</v>
      </c>
      <c r="L9" s="276">
        <v>211179.16999999975</v>
      </c>
      <c r="M9" s="3">
        <v>321554.84000000113</v>
      </c>
      <c r="N9" s="67">
        <f t="shared" si="10"/>
        <v>0.52266362255331111</v>
      </c>
      <c r="P9" s="134" t="s">
        <v>79</v>
      </c>
      <c r="Q9" s="25">
        <v>7464.3919999999998</v>
      </c>
      <c r="R9" s="203">
        <v>5720.5099999999993</v>
      </c>
      <c r="S9" s="203">
        <v>6851.9379999999956</v>
      </c>
      <c r="T9" s="203">
        <v>7142.3209999999999</v>
      </c>
      <c r="U9" s="203">
        <v>8172.4949999999981</v>
      </c>
      <c r="V9" s="203">
        <v>8953.7059999999983</v>
      </c>
      <c r="W9" s="203">
        <v>8549.0249999999996</v>
      </c>
      <c r="X9" s="203">
        <v>9978.1299999999992</v>
      </c>
      <c r="Y9" s="203">
        <v>10309.046</v>
      </c>
      <c r="Z9" s="203">
        <v>11853.175999999999</v>
      </c>
      <c r="AA9" s="203">
        <v>12759.970999999994</v>
      </c>
      <c r="AB9" s="3">
        <v>16648.727000000006</v>
      </c>
      <c r="AC9" s="67">
        <f t="shared" si="11"/>
        <v>0.30476213464748581</v>
      </c>
      <c r="AE9" s="152">
        <f t="shared" si="0"/>
        <v>0.44454071154342661</v>
      </c>
      <c r="AF9" s="206">
        <f t="shared" si="1"/>
        <v>0.45529015514061527</v>
      </c>
      <c r="AG9" s="206">
        <f t="shared" si="2"/>
        <v>0.50458285709151873</v>
      </c>
      <c r="AH9" s="206">
        <f t="shared" si="3"/>
        <v>0.9105632961572816</v>
      </c>
      <c r="AI9" s="206">
        <f t="shared" si="4"/>
        <v>0.51315833592555093</v>
      </c>
      <c r="AJ9" s="206">
        <f t="shared" si="5"/>
        <v>0.49803333228390984</v>
      </c>
      <c r="AK9" s="206">
        <f t="shared" si="6"/>
        <v>0.54005566429495178</v>
      </c>
      <c r="AL9" s="206">
        <f t="shared" si="7"/>
        <v>0.54005481555322443</v>
      </c>
      <c r="AM9" s="206">
        <f t="shared" si="8"/>
        <v>0.78542204075338629</v>
      </c>
      <c r="AN9" s="206">
        <f t="shared" si="9"/>
        <v>0.56510951343186677</v>
      </c>
      <c r="AO9" s="206">
        <f t="shared" si="9"/>
        <v>0.60422488638439142</v>
      </c>
      <c r="AP9" s="206">
        <f t="shared" ref="AP9" si="13">(AB9/M9)*10</f>
        <v>0.51775700219595344</v>
      </c>
      <c r="AQ9" s="67">
        <f>IF(AP9="","",(AP9-AO9)/AO9)</f>
        <v>-0.14310546641971558</v>
      </c>
      <c r="AS9" s="135"/>
      <c r="AT9" s="135"/>
    </row>
    <row r="10" spans="1:46" ht="20.100000000000001" customHeight="1" x14ac:dyDescent="0.25">
      <c r="A10" s="148" t="s">
        <v>80</v>
      </c>
      <c r="B10" s="25">
        <v>170409.85000000006</v>
      </c>
      <c r="C10" s="203">
        <v>125525.65000000001</v>
      </c>
      <c r="D10" s="203">
        <v>131142.06000000003</v>
      </c>
      <c r="E10" s="203">
        <v>111314.47999999998</v>
      </c>
      <c r="F10" s="203">
        <v>139455.4</v>
      </c>
      <c r="G10" s="203">
        <v>172871.54000000007</v>
      </c>
      <c r="H10" s="203">
        <v>120913.15000000001</v>
      </c>
      <c r="I10" s="203">
        <v>195875.86000000002</v>
      </c>
      <c r="J10" s="276">
        <v>150373.06</v>
      </c>
      <c r="K10" s="276">
        <v>244932.87999999998</v>
      </c>
      <c r="L10" s="276">
        <v>230577.15000000011</v>
      </c>
      <c r="M10" s="3">
        <v>220972.03000000012</v>
      </c>
      <c r="N10" s="67">
        <f t="shared" si="10"/>
        <v>-4.1656859753882773E-2</v>
      </c>
      <c r="P10" s="134" t="s">
        <v>80</v>
      </c>
      <c r="Q10" s="25">
        <v>7083.5199999999986</v>
      </c>
      <c r="R10" s="203">
        <v>5734.7760000000007</v>
      </c>
      <c r="S10" s="203">
        <v>6986.2150000000011</v>
      </c>
      <c r="T10" s="203">
        <v>8949.2860000000001</v>
      </c>
      <c r="U10" s="203">
        <v>7735.4290000000001</v>
      </c>
      <c r="V10" s="203">
        <v>8580.4020000000019</v>
      </c>
      <c r="W10" s="203">
        <v>6742.456000000001</v>
      </c>
      <c r="X10" s="203">
        <v>10425.911000000004</v>
      </c>
      <c r="Y10" s="203">
        <v>11410.679</v>
      </c>
      <c r="Z10" s="203">
        <v>13024.389000000001</v>
      </c>
      <c r="AA10" s="203">
        <v>13778.058000000006</v>
      </c>
      <c r="AB10" s="3">
        <v>12125.233999999999</v>
      </c>
      <c r="AC10" s="67">
        <f t="shared" si="11"/>
        <v>-0.11996059241440318</v>
      </c>
      <c r="AE10" s="152">
        <f t="shared" si="0"/>
        <v>0.41567550232571626</v>
      </c>
      <c r="AF10" s="206">
        <f t="shared" si="1"/>
        <v>0.45686088859129592</v>
      </c>
      <c r="AG10" s="206">
        <f t="shared" si="2"/>
        <v>0.53272115749897475</v>
      </c>
      <c r="AH10" s="206">
        <f t="shared" si="3"/>
        <v>0.80396422819385238</v>
      </c>
      <c r="AI10" s="206">
        <f t="shared" si="4"/>
        <v>0.55468838065790216</v>
      </c>
      <c r="AJ10" s="206">
        <f t="shared" si="5"/>
        <v>0.49634555231011412</v>
      </c>
      <c r="AK10" s="206">
        <f t="shared" si="6"/>
        <v>0.55762801647298088</v>
      </c>
      <c r="AL10" s="206">
        <f t="shared" si="7"/>
        <v>0.53227135799174041</v>
      </c>
      <c r="AM10" s="206">
        <f t="shared" si="8"/>
        <v>0.75882468575155682</v>
      </c>
      <c r="AN10" s="206">
        <f t="shared" si="9"/>
        <v>0.5317533930111793</v>
      </c>
      <c r="AO10" s="206">
        <f t="shared" si="9"/>
        <v>0.59754654786911887</v>
      </c>
      <c r="AP10" s="206">
        <f t="shared" ref="AP10" si="14">(AB10/M10)*10</f>
        <v>0.548722569096188</v>
      </c>
      <c r="AQ10" s="67">
        <f>IF(AP10="","",(AP10-AO10)/AO10)</f>
        <v>-8.1707406639766639E-2</v>
      </c>
      <c r="AS10" s="135"/>
      <c r="AT10" s="135"/>
    </row>
    <row r="11" spans="1:46" ht="20.100000000000001" customHeight="1" x14ac:dyDescent="0.25">
      <c r="A11" s="148" t="s">
        <v>81</v>
      </c>
      <c r="B11" s="25">
        <v>105742.86999999997</v>
      </c>
      <c r="C11" s="203">
        <v>146772.35999999993</v>
      </c>
      <c r="D11" s="203">
        <v>106191.60999999997</v>
      </c>
      <c r="E11" s="203">
        <v>156740.30999999991</v>
      </c>
      <c r="F11" s="203">
        <v>208322.54999999996</v>
      </c>
      <c r="G11" s="203">
        <v>182102.74999999991</v>
      </c>
      <c r="H11" s="203">
        <v>156318.05000000002</v>
      </c>
      <c r="I11" s="203">
        <v>208364.81999999995</v>
      </c>
      <c r="J11" s="276">
        <v>123404.02</v>
      </c>
      <c r="K11" s="276">
        <v>228431.58000000013</v>
      </c>
      <c r="L11" s="276">
        <v>188571.29999999996</v>
      </c>
      <c r="M11" s="3">
        <v>247504.32999999984</v>
      </c>
      <c r="N11" s="67">
        <f t="shared" si="10"/>
        <v>0.31252385702384133</v>
      </c>
      <c r="P11" s="134" t="s">
        <v>81</v>
      </c>
      <c r="Q11" s="25">
        <v>5269.9080000000022</v>
      </c>
      <c r="R11" s="203">
        <v>6791.5110000000022</v>
      </c>
      <c r="S11" s="203">
        <v>6331.175000000002</v>
      </c>
      <c r="T11" s="203">
        <v>12356.189000000002</v>
      </c>
      <c r="U11" s="203">
        <v>10013.188000000002</v>
      </c>
      <c r="V11" s="203">
        <v>9709.3430000000008</v>
      </c>
      <c r="W11" s="203">
        <v>9074.4239999999991</v>
      </c>
      <c r="X11" s="203">
        <v>11193.306000000002</v>
      </c>
      <c r="Y11" s="203">
        <v>12194.198</v>
      </c>
      <c r="Z11" s="203">
        <v>12392.851000000008</v>
      </c>
      <c r="AA11" s="203">
        <v>9956.155999999999</v>
      </c>
      <c r="AB11" s="3">
        <v>13057.377999999993</v>
      </c>
      <c r="AC11" s="67">
        <f t="shared" si="11"/>
        <v>0.31148788749392786</v>
      </c>
      <c r="AE11" s="152">
        <f t="shared" si="0"/>
        <v>0.4983700555886183</v>
      </c>
      <c r="AF11" s="206">
        <f t="shared" si="1"/>
        <v>0.46272411236012051</v>
      </c>
      <c r="AG11" s="206">
        <f t="shared" si="2"/>
        <v>0.59620293919642087</v>
      </c>
      <c r="AH11" s="206">
        <f t="shared" si="3"/>
        <v>0.78832235306922693</v>
      </c>
      <c r="AI11" s="206">
        <f t="shared" si="4"/>
        <v>0.48065790285305188</v>
      </c>
      <c r="AJ11" s="206">
        <f t="shared" si="5"/>
        <v>0.53317937263440585</v>
      </c>
      <c r="AK11" s="206">
        <f t="shared" si="6"/>
        <v>0.58051031214885285</v>
      </c>
      <c r="AL11" s="206">
        <f t="shared" si="7"/>
        <v>0.53719749811892448</v>
      </c>
      <c r="AM11" s="206">
        <f t="shared" si="8"/>
        <v>0.98815241189063374</v>
      </c>
      <c r="AN11" s="206">
        <f t="shared" si="9"/>
        <v>0.54251916481950524</v>
      </c>
      <c r="AO11" s="206">
        <f t="shared" si="9"/>
        <v>0.52797832968219449</v>
      </c>
      <c r="AP11" s="206">
        <f t="shared" ref="AP11" si="15">(AB11/M11)*10</f>
        <v>0.52756159861930507</v>
      </c>
      <c r="AQ11" s="67">
        <f>IF(AP11="","",(AP11-AO11)/AO11)</f>
        <v>-7.8929577117352898E-4</v>
      </c>
      <c r="AS11" s="135"/>
      <c r="AT11" s="135"/>
    </row>
    <row r="12" spans="1:46" ht="20.100000000000001" customHeight="1" x14ac:dyDescent="0.25">
      <c r="A12" s="148" t="s">
        <v>82</v>
      </c>
      <c r="B12" s="25">
        <v>173043.08000000005</v>
      </c>
      <c r="C12" s="203">
        <v>88557.569999999978</v>
      </c>
      <c r="D12" s="203">
        <v>121066.39000000004</v>
      </c>
      <c r="E12" s="203">
        <v>142381.43</v>
      </c>
      <c r="F12" s="203">
        <v>163673.44999999992</v>
      </c>
      <c r="G12" s="203">
        <v>227727.18000000014</v>
      </c>
      <c r="H12" s="203">
        <v>161332.92000000001</v>
      </c>
      <c r="I12" s="203">
        <v>247351.10999999993</v>
      </c>
      <c r="J12" s="276">
        <v>159573.16</v>
      </c>
      <c r="K12" s="276">
        <v>248865.2099999999</v>
      </c>
      <c r="L12" s="276">
        <v>193248.36</v>
      </c>
      <c r="M12" s="3">
        <v>273428.28999999998</v>
      </c>
      <c r="N12" s="67">
        <f t="shared" si="10"/>
        <v>0.41490613426163098</v>
      </c>
      <c r="P12" s="134" t="s">
        <v>82</v>
      </c>
      <c r="Q12" s="25">
        <v>8468.7459999999992</v>
      </c>
      <c r="R12" s="203">
        <v>4467.674</v>
      </c>
      <c r="S12" s="203">
        <v>6989.1480000000029</v>
      </c>
      <c r="T12" s="203">
        <v>11275.52199999999</v>
      </c>
      <c r="U12" s="203">
        <v>8874.6120000000028</v>
      </c>
      <c r="V12" s="203">
        <v>11770.861000000004</v>
      </c>
      <c r="W12" s="203">
        <v>9513.2329999999984</v>
      </c>
      <c r="X12" s="203">
        <v>14562.611999999999</v>
      </c>
      <c r="Y12" s="203">
        <v>13054.882</v>
      </c>
      <c r="Z12" s="203">
        <v>13834.111000000008</v>
      </c>
      <c r="AA12" s="203">
        <v>11930.902999999995</v>
      </c>
      <c r="AB12" s="3">
        <v>13773.401000000016</v>
      </c>
      <c r="AC12" s="67">
        <f t="shared" si="11"/>
        <v>0.15443072498368499</v>
      </c>
      <c r="AE12" s="152">
        <f t="shared" si="0"/>
        <v>0.48940102083250003</v>
      </c>
      <c r="AF12" s="206">
        <f t="shared" si="1"/>
        <v>0.50449374344847098</v>
      </c>
      <c r="AG12" s="206">
        <f t="shared" si="2"/>
        <v>0.57729878622795316</v>
      </c>
      <c r="AH12" s="206">
        <f t="shared" si="3"/>
        <v>0.79192363779461905</v>
      </c>
      <c r="AI12" s="206">
        <f t="shared" si="4"/>
        <v>0.54221451310521085</v>
      </c>
      <c r="AJ12" s="206">
        <f t="shared" si="5"/>
        <v>0.51688432623633229</v>
      </c>
      <c r="AK12" s="206">
        <f t="shared" si="6"/>
        <v>0.58966471319058733</v>
      </c>
      <c r="AL12" s="206">
        <f t="shared" si="7"/>
        <v>0.5887425368740008</v>
      </c>
      <c r="AM12" s="206">
        <f t="shared" si="8"/>
        <v>0.81811264500872194</v>
      </c>
      <c r="AN12" s="206">
        <f t="shared" si="9"/>
        <v>0.55588770322698033</v>
      </c>
      <c r="AO12" s="206">
        <f t="shared" si="9"/>
        <v>0.61738702465573292</v>
      </c>
      <c r="AP12" s="206">
        <f t="shared" ref="AP12" si="16">(AB12/M12)*10</f>
        <v>0.50372991763215202</v>
      </c>
      <c r="AQ12" s="67">
        <f>IF(AP12="","",(AP12-AO12)/AO12)</f>
        <v>-0.18409377341054151</v>
      </c>
      <c r="AS12" s="135"/>
      <c r="AT12" s="135"/>
    </row>
    <row r="13" spans="1:46" ht="20.100000000000001" customHeight="1" x14ac:dyDescent="0.25">
      <c r="A13" s="148" t="s">
        <v>83</v>
      </c>
      <c r="B13" s="25">
        <v>153878.58000000007</v>
      </c>
      <c r="C13" s="203">
        <v>146271.1</v>
      </c>
      <c r="D13" s="203">
        <v>129654.32999999994</v>
      </c>
      <c r="E13" s="203">
        <v>179800.25999999989</v>
      </c>
      <c r="F13" s="203">
        <v>269493.00999999989</v>
      </c>
      <c r="G13" s="203">
        <v>237770.30999999997</v>
      </c>
      <c r="H13" s="203">
        <v>147807.46000000011</v>
      </c>
      <c r="I13" s="203">
        <v>207312.03999999983</v>
      </c>
      <c r="J13" s="276">
        <v>176243.62</v>
      </c>
      <c r="K13" s="276">
        <v>278687.1700000001</v>
      </c>
      <c r="L13" s="276">
        <v>267698.86000000016</v>
      </c>
      <c r="M13" s="3"/>
      <c r="N13" s="67" t="str">
        <f t="shared" si="10"/>
        <v/>
      </c>
      <c r="P13" s="134" t="s">
        <v>83</v>
      </c>
      <c r="Q13" s="25">
        <v>8304.4390000000039</v>
      </c>
      <c r="R13" s="203">
        <v>7350.9219999999987</v>
      </c>
      <c r="S13" s="203">
        <v>8610.476999999999</v>
      </c>
      <c r="T13" s="203">
        <v>14121.920000000007</v>
      </c>
      <c r="U13" s="203">
        <v>13262.653999999999</v>
      </c>
      <c r="V13" s="203">
        <v>12363.967000000001</v>
      </c>
      <c r="W13" s="203">
        <v>8473.6030000000046</v>
      </c>
      <c r="X13" s="203">
        <v>11749.72900000001</v>
      </c>
      <c r="Y13" s="203">
        <v>14285.174000000001</v>
      </c>
      <c r="Z13" s="203">
        <v>14287.105000000005</v>
      </c>
      <c r="AA13" s="203">
        <v>15471.916000000001</v>
      </c>
      <c r="AB13" s="3"/>
      <c r="AC13" s="67" t="str">
        <f t="shared" si="11"/>
        <v/>
      </c>
      <c r="AE13" s="152">
        <f t="shared" si="0"/>
        <v>0.53967478774498701</v>
      </c>
      <c r="AF13" s="206">
        <f t="shared" si="1"/>
        <v>0.50255463998014638</v>
      </c>
      <c r="AG13" s="206">
        <f t="shared" si="2"/>
        <v>0.66411025378018629</v>
      </c>
      <c r="AH13" s="206">
        <f t="shared" si="3"/>
        <v>0.78542266846555253</v>
      </c>
      <c r="AI13" s="206">
        <f t="shared" si="4"/>
        <v>0.49213350654252608</v>
      </c>
      <c r="AJ13" s="206">
        <f t="shared" si="5"/>
        <v>0.51999625184490039</v>
      </c>
      <c r="AK13" s="206">
        <f t="shared" si="6"/>
        <v>0.57328655806682549</v>
      </c>
      <c r="AL13" s="206">
        <f t="shared" si="7"/>
        <v>0.56676539384784497</v>
      </c>
      <c r="AM13" s="206">
        <f t="shared" si="8"/>
        <v>0.81053566648256559</v>
      </c>
      <c r="AN13" s="206">
        <f t="shared" si="9"/>
        <v>0.51265743593434887</v>
      </c>
      <c r="AO13" s="206">
        <f t="shared" si="9"/>
        <v>0.57795972683634111</v>
      </c>
      <c r="AP13" s="206"/>
      <c r="AQ13" s="67"/>
      <c r="AS13" s="135"/>
      <c r="AT13" s="135"/>
    </row>
    <row r="14" spans="1:46" ht="20.100000000000001" customHeight="1" x14ac:dyDescent="0.25">
      <c r="A14" s="148" t="s">
        <v>84</v>
      </c>
      <c r="B14" s="25">
        <v>172907.80999999991</v>
      </c>
      <c r="C14" s="203">
        <v>197865.85999999996</v>
      </c>
      <c r="D14" s="203">
        <v>108818.47999999997</v>
      </c>
      <c r="E14" s="203">
        <v>128700.31000000001</v>
      </c>
      <c r="F14" s="203">
        <v>196874.73</v>
      </c>
      <c r="G14" s="203">
        <v>236496.18999999983</v>
      </c>
      <c r="H14" s="203">
        <v>161286.66999999981</v>
      </c>
      <c r="I14" s="203">
        <v>171590.03999999995</v>
      </c>
      <c r="J14" s="276">
        <v>180155.07</v>
      </c>
      <c r="K14" s="276">
        <v>296232.94000000058</v>
      </c>
      <c r="L14" s="276">
        <v>281973.56000000011</v>
      </c>
      <c r="M14" s="3"/>
      <c r="N14" s="67" t="str">
        <f t="shared" si="10"/>
        <v/>
      </c>
      <c r="P14" s="134" t="s">
        <v>84</v>
      </c>
      <c r="Q14" s="25">
        <v>7854.7379999999985</v>
      </c>
      <c r="R14" s="203">
        <v>8326.2219999999998</v>
      </c>
      <c r="S14" s="203">
        <v>7079.4509999999991</v>
      </c>
      <c r="T14" s="203">
        <v>9224.3630000000012</v>
      </c>
      <c r="U14" s="203">
        <v>8588.8440000000028</v>
      </c>
      <c r="V14" s="203">
        <v>10903.496999999998</v>
      </c>
      <c r="W14" s="203">
        <v>9835.2980000000043</v>
      </c>
      <c r="X14" s="203">
        <v>10047.059999999994</v>
      </c>
      <c r="Y14" s="203">
        <v>13857.925999999999</v>
      </c>
      <c r="Z14" s="203">
        <v>14770.591999999991</v>
      </c>
      <c r="AA14" s="203">
        <v>15569.043000000009</v>
      </c>
      <c r="AB14" s="3"/>
      <c r="AC14" s="67" t="str">
        <f t="shared" si="11"/>
        <v/>
      </c>
      <c r="AE14" s="152">
        <f t="shared" si="0"/>
        <v>0.45427317597741834</v>
      </c>
      <c r="AF14" s="206">
        <f t="shared" si="1"/>
        <v>0.4208013449111434</v>
      </c>
      <c r="AG14" s="206">
        <f t="shared" si="2"/>
        <v>0.65057433259497854</v>
      </c>
      <c r="AH14" s="206">
        <f t="shared" si="3"/>
        <v>0.71673199543963806</v>
      </c>
      <c r="AI14" s="206">
        <f t="shared" si="4"/>
        <v>0.436259341155668</v>
      </c>
      <c r="AJ14" s="206">
        <f t="shared" si="5"/>
        <v>0.46104324133086483</v>
      </c>
      <c r="AK14" s="206">
        <f t="shared" si="6"/>
        <v>0.60980228558256033</v>
      </c>
      <c r="AL14" s="206">
        <f t="shared" si="7"/>
        <v>0.58552699212611625</v>
      </c>
      <c r="AM14" s="206">
        <f t="shared" si="8"/>
        <v>0.76922209294470589</v>
      </c>
      <c r="AN14" s="206">
        <f t="shared" si="9"/>
        <v>0.49861409740591178</v>
      </c>
      <c r="AO14" s="206">
        <f t="shared" si="9"/>
        <v>0.55214549193903151</v>
      </c>
      <c r="AP14" s="206"/>
      <c r="AQ14" s="67"/>
      <c r="AS14" s="135"/>
      <c r="AT14" s="135"/>
    </row>
    <row r="15" spans="1:46" ht="20.100000000000001" customHeight="1" x14ac:dyDescent="0.25">
      <c r="A15" s="148" t="s">
        <v>85</v>
      </c>
      <c r="B15" s="25">
        <v>184668.65</v>
      </c>
      <c r="C15" s="203">
        <v>144340.81999999992</v>
      </c>
      <c r="D15" s="203">
        <v>80105.51999999996</v>
      </c>
      <c r="E15" s="203">
        <v>122946.30000000002</v>
      </c>
      <c r="F15" s="203">
        <v>216355.29000000004</v>
      </c>
      <c r="G15" s="203">
        <v>152646.59000000005</v>
      </c>
      <c r="H15" s="203">
        <v>149729.00999999972</v>
      </c>
      <c r="I15" s="203">
        <v>137518.23999999996</v>
      </c>
      <c r="J15" s="276">
        <v>158081.72</v>
      </c>
      <c r="K15" s="276">
        <v>248455.1099999999</v>
      </c>
      <c r="L15" s="276">
        <v>186132.20999999985</v>
      </c>
      <c r="M15" s="3"/>
      <c r="N15" s="67" t="str">
        <f t="shared" si="10"/>
        <v/>
      </c>
      <c r="P15" s="134" t="s">
        <v>85</v>
      </c>
      <c r="Q15" s="25">
        <v>8976.5390000000007</v>
      </c>
      <c r="R15" s="203">
        <v>8231.4969999999994</v>
      </c>
      <c r="S15" s="203">
        <v>7380.0529999999981</v>
      </c>
      <c r="T15" s="203">
        <v>9158.0150000000012</v>
      </c>
      <c r="U15" s="203">
        <v>11920.680999999999</v>
      </c>
      <c r="V15" s="203">
        <v>8611.9049999999952</v>
      </c>
      <c r="W15" s="203">
        <v>9047.3699999999972</v>
      </c>
      <c r="X15" s="203">
        <v>10872.128000000008</v>
      </c>
      <c r="Y15" s="203">
        <v>13645.628000000001</v>
      </c>
      <c r="Z15" s="203">
        <v>13484.313000000007</v>
      </c>
      <c r="AA15" s="203">
        <v>12684.490999999993</v>
      </c>
      <c r="AB15" s="3"/>
      <c r="AC15" s="67" t="str">
        <f t="shared" si="11"/>
        <v/>
      </c>
      <c r="AE15" s="152">
        <f t="shared" si="0"/>
        <v>0.48608894904468092</v>
      </c>
      <c r="AF15" s="206">
        <f t="shared" si="1"/>
        <v>0.57028198953005838</v>
      </c>
      <c r="AG15" s="206">
        <f t="shared" si="2"/>
        <v>0.92129144158854492</v>
      </c>
      <c r="AH15" s="206">
        <f t="shared" si="3"/>
        <v>0.7448792684285741</v>
      </c>
      <c r="AI15" s="206">
        <f t="shared" si="4"/>
        <v>0.55097709882665669</v>
      </c>
      <c r="AJ15" s="206">
        <f t="shared" si="5"/>
        <v>0.56417277320115655</v>
      </c>
      <c r="AK15" s="206">
        <f t="shared" si="6"/>
        <v>0.60424963739491866</v>
      </c>
      <c r="AL15" s="206">
        <f t="shared" si="7"/>
        <v>0.79059534211607208</v>
      </c>
      <c r="AM15" s="206">
        <f t="shared" si="8"/>
        <v>0.86320088116450155</v>
      </c>
      <c r="AN15" s="206">
        <f t="shared" si="9"/>
        <v>0.54272632991931669</v>
      </c>
      <c r="AO15" s="206">
        <f t="shared" si="9"/>
        <v>0.68147748312879342</v>
      </c>
      <c r="AP15" s="206"/>
      <c r="AQ15" s="67"/>
      <c r="AS15" s="135"/>
      <c r="AT15" s="135"/>
    </row>
    <row r="16" spans="1:46" ht="20.100000000000001" customHeight="1" x14ac:dyDescent="0.25">
      <c r="A16" s="148" t="s">
        <v>86</v>
      </c>
      <c r="B16" s="25">
        <v>175049.21999999997</v>
      </c>
      <c r="C16" s="203">
        <v>101082.92000000001</v>
      </c>
      <c r="D16" s="203">
        <v>69030.890000000014</v>
      </c>
      <c r="E16" s="203">
        <v>154535.30999999976</v>
      </c>
      <c r="F16" s="203">
        <v>191998.53000000006</v>
      </c>
      <c r="G16" s="203">
        <v>123638.51</v>
      </c>
      <c r="H16" s="203">
        <v>139323.20999999988</v>
      </c>
      <c r="I16" s="203">
        <v>159510.34999999989</v>
      </c>
      <c r="J16" s="276">
        <v>217871.62</v>
      </c>
      <c r="K16" s="276">
        <v>280257.64000000013</v>
      </c>
      <c r="L16" s="276">
        <v>217824.29999999976</v>
      </c>
      <c r="M16" s="3"/>
      <c r="N16" s="67" t="str">
        <f t="shared" si="10"/>
        <v/>
      </c>
      <c r="P16" s="134" t="s">
        <v>86</v>
      </c>
      <c r="Q16" s="25">
        <v>8917.1569999999974</v>
      </c>
      <c r="R16" s="203">
        <v>6317.9840000000004</v>
      </c>
      <c r="S16" s="203">
        <v>6844.7550000000019</v>
      </c>
      <c r="T16" s="203">
        <v>12425.312000000002</v>
      </c>
      <c r="U16" s="203">
        <v>11852.688999999998</v>
      </c>
      <c r="V16" s="203">
        <v>8900.4360000000015</v>
      </c>
      <c r="W16" s="203">
        <v>10677.083000000001</v>
      </c>
      <c r="X16" s="203">
        <v>13098.086000000008</v>
      </c>
      <c r="Y16" s="203">
        <v>16740.395</v>
      </c>
      <c r="Z16" s="203">
        <v>17459.428999999986</v>
      </c>
      <c r="AA16" s="203">
        <v>14064.986000000003</v>
      </c>
      <c r="AB16" s="3"/>
      <c r="AC16" s="67" t="str">
        <f t="shared" si="11"/>
        <v/>
      </c>
      <c r="AE16" s="152">
        <f t="shared" si="0"/>
        <v>0.50940855377704619</v>
      </c>
      <c r="AF16" s="206">
        <f t="shared" si="1"/>
        <v>0.62502982699747878</v>
      </c>
      <c r="AG16" s="206">
        <f t="shared" si="2"/>
        <v>0.99154958019518513</v>
      </c>
      <c r="AH16" s="206">
        <f t="shared" si="3"/>
        <v>0.80404355483546253</v>
      </c>
      <c r="AI16" s="206">
        <f t="shared" si="4"/>
        <v>0.61733227853359063</v>
      </c>
      <c r="AJ16" s="206">
        <f t="shared" si="5"/>
        <v>0.71987570862832317</v>
      </c>
      <c r="AK16" s="206">
        <f t="shared" si="6"/>
        <v>0.76635350276526137</v>
      </c>
      <c r="AL16" s="206">
        <f t="shared" si="7"/>
        <v>0.8211433301976967</v>
      </c>
      <c r="AM16" s="206">
        <f t="shared" si="8"/>
        <v>0.76836051432490382</v>
      </c>
      <c r="AN16" s="206">
        <f t="shared" si="9"/>
        <v>0.62297780713489115</v>
      </c>
      <c r="AO16" s="206">
        <f t="shared" si="9"/>
        <v>0.64570325716644184</v>
      </c>
      <c r="AP16" s="206"/>
      <c r="AQ16" s="67"/>
      <c r="AS16" s="135"/>
      <c r="AT16" s="135"/>
    </row>
    <row r="17" spans="1:46" ht="20.100000000000001" customHeight="1" x14ac:dyDescent="0.25">
      <c r="A17" s="148" t="s">
        <v>87</v>
      </c>
      <c r="B17" s="25">
        <v>143652.40999999997</v>
      </c>
      <c r="C17" s="203">
        <v>108321.03000000003</v>
      </c>
      <c r="D17" s="203">
        <v>126056.69</v>
      </c>
      <c r="E17" s="203">
        <v>102105.74999999991</v>
      </c>
      <c r="F17" s="203">
        <v>191150.96000000002</v>
      </c>
      <c r="G17" s="203">
        <v>143866.02999999988</v>
      </c>
      <c r="H17" s="203">
        <v>151239.86000000007</v>
      </c>
      <c r="I17" s="203">
        <v>135902.21999999988</v>
      </c>
      <c r="J17" s="276">
        <v>269362.65000000002</v>
      </c>
      <c r="K17" s="276">
        <v>228067.11000000004</v>
      </c>
      <c r="L17" s="276">
        <v>227510.06000000017</v>
      </c>
      <c r="M17" s="3"/>
      <c r="N17" s="67" t="str">
        <f t="shared" si="10"/>
        <v/>
      </c>
      <c r="P17" s="134" t="s">
        <v>87</v>
      </c>
      <c r="Q17" s="25">
        <v>8623.6640000000007</v>
      </c>
      <c r="R17" s="203">
        <v>7729.3239999999987</v>
      </c>
      <c r="S17" s="203">
        <v>10518.219000000001</v>
      </c>
      <c r="T17" s="203">
        <v>7756.1780000000035</v>
      </c>
      <c r="U17" s="203">
        <v>12715.098000000002</v>
      </c>
      <c r="V17" s="203">
        <v>10229.966999999997</v>
      </c>
      <c r="W17" s="203">
        <v>10778.716999999997</v>
      </c>
      <c r="X17" s="203">
        <v>11138.637000000001</v>
      </c>
      <c r="Y17" s="203">
        <v>17757.596000000001</v>
      </c>
      <c r="Z17" s="203">
        <v>15905.198000000008</v>
      </c>
      <c r="AA17" s="203">
        <v>15318.350000000006</v>
      </c>
      <c r="AB17" s="3"/>
      <c r="AC17" s="67" t="str">
        <f t="shared" si="11"/>
        <v/>
      </c>
      <c r="AE17" s="152">
        <f t="shared" ref="AE17:AF23" si="17">(Q17/B17)*10</f>
        <v>0.60031460662581315</v>
      </c>
      <c r="AF17" s="206">
        <f t="shared" si="17"/>
        <v>0.71355709966938063</v>
      </c>
      <c r="AG17" s="206">
        <f t="shared" ref="AG17:AJ19" si="18">IF(S17="","",(S17/D17)*10)</f>
        <v>0.83440387019522733</v>
      </c>
      <c r="AH17" s="206">
        <f t="shared" si="18"/>
        <v>0.75962205850307263</v>
      </c>
      <c r="AI17" s="206">
        <f t="shared" si="18"/>
        <v>0.665186196292187</v>
      </c>
      <c r="AJ17" s="206">
        <f t="shared" si="18"/>
        <v>0.71107592250929597</v>
      </c>
      <c r="AK17" s="206">
        <f t="shared" ref="AK17:AK22" si="19">(W17/H17)*10</f>
        <v>0.71269022597614096</v>
      </c>
      <c r="AL17" s="206">
        <f t="shared" si="7"/>
        <v>0.81960669958150867</v>
      </c>
      <c r="AM17" s="206">
        <f t="shared" si="8"/>
        <v>0.65924492501094711</v>
      </c>
      <c r="AN17" s="206">
        <f t="shared" si="9"/>
        <v>0.69739113193480651</v>
      </c>
      <c r="AO17" s="206">
        <f t="shared" si="9"/>
        <v>0.67330429256622737</v>
      </c>
      <c r="AP17" s="206"/>
      <c r="AQ17" s="67"/>
      <c r="AS17" s="135"/>
      <c r="AT17" s="135"/>
    </row>
    <row r="18" spans="1:46" ht="20.100000000000001" customHeight="1" thickBot="1" x14ac:dyDescent="0.3">
      <c r="A18" s="148" t="s">
        <v>88</v>
      </c>
      <c r="B18" s="25">
        <v>152913.45000000004</v>
      </c>
      <c r="C18" s="203">
        <v>216589.59999999995</v>
      </c>
      <c r="D18" s="203">
        <v>85917.549999999959</v>
      </c>
      <c r="E18" s="203">
        <v>230072.31999999998</v>
      </c>
      <c r="F18" s="203">
        <v>233366.15000000014</v>
      </c>
      <c r="G18" s="203">
        <v>149347.89999999994</v>
      </c>
      <c r="H18" s="203">
        <v>169726.70999999988</v>
      </c>
      <c r="I18" s="203">
        <v>161609.71999999994</v>
      </c>
      <c r="J18" s="276">
        <v>201683.16</v>
      </c>
      <c r="K18" s="276">
        <v>231436.16000000015</v>
      </c>
      <c r="L18" s="276">
        <v>268434.59000000014</v>
      </c>
      <c r="M18" s="3"/>
      <c r="N18" s="67" t="str">
        <f t="shared" si="10"/>
        <v/>
      </c>
      <c r="P18" s="134" t="s">
        <v>88</v>
      </c>
      <c r="Q18" s="25">
        <v>8608.0499999999975</v>
      </c>
      <c r="R18" s="203">
        <v>10777.051000000001</v>
      </c>
      <c r="S18" s="203">
        <v>8423.9280000000035</v>
      </c>
      <c r="T18" s="203">
        <v>14158.847</v>
      </c>
      <c r="U18" s="203">
        <v>13639.642000000007</v>
      </c>
      <c r="V18" s="203">
        <v>9440.7710000000006</v>
      </c>
      <c r="W18" s="203">
        <v>11551.010000000002</v>
      </c>
      <c r="X18" s="203">
        <v>14804.034999999996</v>
      </c>
      <c r="Y18" s="203">
        <v>13581.739</v>
      </c>
      <c r="Z18" s="203">
        <v>16207.478999999999</v>
      </c>
      <c r="AA18" s="203">
        <v>15050.006999999983</v>
      </c>
      <c r="AB18" s="3"/>
      <c r="AC18" s="67" t="str">
        <f t="shared" si="11"/>
        <v/>
      </c>
      <c r="AE18" s="152">
        <f t="shared" si="17"/>
        <v>0.56293609227965202</v>
      </c>
      <c r="AF18" s="206">
        <f t="shared" si="17"/>
        <v>0.49757933898949919</v>
      </c>
      <c r="AG18" s="206">
        <f t="shared" si="18"/>
        <v>0.98046650538801527</v>
      </c>
      <c r="AH18" s="206">
        <f t="shared" si="18"/>
        <v>0.61540853762851611</v>
      </c>
      <c r="AI18" s="206">
        <f t="shared" si="18"/>
        <v>0.58447388363736552</v>
      </c>
      <c r="AJ18" s="206">
        <f t="shared" si="18"/>
        <v>0.63213282543644767</v>
      </c>
      <c r="AK18" s="206">
        <f t="shared" si="19"/>
        <v>0.68056524515204542</v>
      </c>
      <c r="AL18" s="206">
        <f t="shared" si="7"/>
        <v>0.91603617653690639</v>
      </c>
      <c r="AM18" s="206">
        <f t="shared" si="8"/>
        <v>0.67341958545274683</v>
      </c>
      <c r="AN18" s="206">
        <f t="shared" si="9"/>
        <v>0.7003002037365289</v>
      </c>
      <c r="AO18" s="206">
        <f t="shared" si="9"/>
        <v>0.56065825942923286</v>
      </c>
      <c r="AP18" s="206"/>
      <c r="AQ18" s="67"/>
      <c r="AS18" s="135"/>
      <c r="AT18" s="135"/>
    </row>
    <row r="19" spans="1:46" ht="20.100000000000001" customHeight="1" thickBot="1" x14ac:dyDescent="0.3">
      <c r="A19" s="42" t="str">
        <f>'2'!A19</f>
        <v>jan-jun</v>
      </c>
      <c r="B19" s="222">
        <f>SUM(B7:B12)</f>
        <v>833192.8</v>
      </c>
      <c r="C19" s="223">
        <f t="shared" ref="C19:M19" si="20">SUM(C7:C12)</f>
        <v>721617.09999999986</v>
      </c>
      <c r="D19" s="223">
        <f t="shared" si="20"/>
        <v>696561.11</v>
      </c>
      <c r="E19" s="223">
        <f t="shared" si="20"/>
        <v>681369.69</v>
      </c>
      <c r="F19" s="223">
        <f t="shared" si="20"/>
        <v>1030959.7499999999</v>
      </c>
      <c r="G19" s="223">
        <f t="shared" si="20"/>
        <v>1117325.9099999999</v>
      </c>
      <c r="H19" s="223">
        <f t="shared" si="20"/>
        <v>885337.38000000012</v>
      </c>
      <c r="I19" s="223">
        <f t="shared" si="20"/>
        <v>1182378.2799999998</v>
      </c>
      <c r="J19" s="223">
        <f t="shared" si="20"/>
        <v>773803.46</v>
      </c>
      <c r="K19" s="223">
        <f t="shared" si="20"/>
        <v>1372125.0100000002</v>
      </c>
      <c r="L19" s="223">
        <f t="shared" si="20"/>
        <v>1261092.0899999999</v>
      </c>
      <c r="M19" s="420">
        <f t="shared" si="20"/>
        <v>1530247.6200000013</v>
      </c>
      <c r="N19" s="218">
        <f t="shared" si="10"/>
        <v>0.21343051164487239</v>
      </c>
      <c r="O19" s="226"/>
      <c r="P19" s="225"/>
      <c r="Q19" s="222">
        <f>SUM(Q7:Q12)</f>
        <v>38208.777999999998</v>
      </c>
      <c r="R19" s="223">
        <f t="shared" ref="R19:AB19" si="21">SUM(R7:R12)</f>
        <v>33181.569000000003</v>
      </c>
      <c r="S19" s="223">
        <f t="shared" si="21"/>
        <v>37514.417000000001</v>
      </c>
      <c r="T19" s="223">
        <f t="shared" si="21"/>
        <v>55554.365999999995</v>
      </c>
      <c r="U19" s="223">
        <f t="shared" si="21"/>
        <v>53174.383000000002</v>
      </c>
      <c r="V19" s="223">
        <f t="shared" si="21"/>
        <v>56304.366000000002</v>
      </c>
      <c r="W19" s="223">
        <f t="shared" si="21"/>
        <v>49827.455000000009</v>
      </c>
      <c r="X19" s="223">
        <f t="shared" si="21"/>
        <v>65496.251000000004</v>
      </c>
      <c r="Y19" s="223">
        <f t="shared" si="21"/>
        <v>64858.593000000008</v>
      </c>
      <c r="Z19" s="223">
        <f t="shared" si="21"/>
        <v>77094.222000000023</v>
      </c>
      <c r="AA19" s="223">
        <f t="shared" si="21"/>
        <v>75490.522999999986</v>
      </c>
      <c r="AB19" s="224">
        <f t="shared" si="21"/>
        <v>79921.199000000008</v>
      </c>
      <c r="AC19" s="76">
        <f t="shared" si="11"/>
        <v>5.8691817514630575E-2</v>
      </c>
      <c r="AE19" s="227">
        <f t="shared" si="17"/>
        <v>0.45858267138170178</v>
      </c>
      <c r="AF19" s="228">
        <f t="shared" si="17"/>
        <v>0.45982237671474258</v>
      </c>
      <c r="AG19" s="228">
        <f t="shared" si="18"/>
        <v>0.53856605632203614</v>
      </c>
      <c r="AH19" s="228">
        <f t="shared" si="18"/>
        <v>0.81533368471380052</v>
      </c>
      <c r="AI19" s="228">
        <f t="shared" si="18"/>
        <v>0.51577554797847358</v>
      </c>
      <c r="AJ19" s="228">
        <f t="shared" si="18"/>
        <v>0.50392070474764172</v>
      </c>
      <c r="AK19" s="228">
        <f t="shared" si="19"/>
        <v>0.56280753671555139</v>
      </c>
      <c r="AL19" s="228">
        <f t="shared" si="7"/>
        <v>0.55393652021415696</v>
      </c>
      <c r="AM19" s="228">
        <f t="shared" si="8"/>
        <v>0.838179154691296</v>
      </c>
      <c r="AN19" s="228">
        <f t="shared" si="9"/>
        <v>0.56186004509895204</v>
      </c>
      <c r="AO19" s="228">
        <f t="shared" si="9"/>
        <v>0.59861229484041878</v>
      </c>
      <c r="AP19" s="228">
        <f t="shared" si="9"/>
        <v>0.52227625095080976</v>
      </c>
      <c r="AQ19" s="76">
        <f t="shared" ref="AQ19:AQ23" si="22">IF(AP19="","",(AP19-AO19)/AO19)</f>
        <v>-0.12752167729859121</v>
      </c>
      <c r="AS19" s="135"/>
      <c r="AT19" s="135"/>
    </row>
    <row r="20" spans="1:46" ht="20.100000000000001" customHeight="1" x14ac:dyDescent="0.25">
      <c r="A20" s="148" t="s">
        <v>89</v>
      </c>
      <c r="B20" s="25">
        <f>SUM(B7:B9)</f>
        <v>383996.99999999988</v>
      </c>
      <c r="C20" s="203">
        <f>SUM(C7:C9)</f>
        <v>360761.51999999996</v>
      </c>
      <c r="D20" s="203">
        <f>SUM(D7:D9)</f>
        <v>338161.04999999993</v>
      </c>
      <c r="E20" s="203">
        <f t="shared" ref="E20:I20" si="23">SUM(E7:E9)</f>
        <v>270933.47000000003</v>
      </c>
      <c r="F20" s="203">
        <f t="shared" si="23"/>
        <v>519508.35</v>
      </c>
      <c r="G20" s="203">
        <f t="shared" si="23"/>
        <v>534624.43999999983</v>
      </c>
      <c r="H20" s="203">
        <f t="shared" si="23"/>
        <v>446773.26</v>
      </c>
      <c r="I20" s="203">
        <f t="shared" si="23"/>
        <v>530786.49</v>
      </c>
      <c r="J20" s="203">
        <f t="shared" ref="J20:K20" si="24">SUM(J7:J9)</f>
        <v>340453.22</v>
      </c>
      <c r="K20" s="203">
        <f t="shared" si="24"/>
        <v>649895.34000000008</v>
      </c>
      <c r="L20" s="203">
        <f t="shared" ref="L20:M21" si="25">SUM(L7:L9)</f>
        <v>648695.2799999998</v>
      </c>
      <c r="M20" s="203">
        <f t="shared" si="25"/>
        <v>788342.97000000125</v>
      </c>
      <c r="N20" s="67">
        <f t="shared" si="10"/>
        <v>0.21527471265090983</v>
      </c>
      <c r="P20" s="134" t="s">
        <v>89</v>
      </c>
      <c r="Q20" s="25">
        <f>SUM(Q7:Q9)</f>
        <v>17386.603999999999</v>
      </c>
      <c r="R20" s="203">
        <f t="shared" ref="R20" si="26">SUM(R7:R9)</f>
        <v>16187.608</v>
      </c>
      <c r="S20" s="203">
        <f>SUM(S7:S9)</f>
        <v>17207.878999999994</v>
      </c>
      <c r="T20" s="203">
        <f t="shared" ref="T20:X20" si="27">SUM(T7:T9)</f>
        <v>22973.369000000002</v>
      </c>
      <c r="U20" s="203">
        <f t="shared" si="27"/>
        <v>26551.153999999995</v>
      </c>
      <c r="V20" s="203">
        <f t="shared" si="27"/>
        <v>26243.759999999998</v>
      </c>
      <c r="W20" s="203">
        <f t="shared" si="27"/>
        <v>24497.342000000004</v>
      </c>
      <c r="X20" s="203">
        <f t="shared" si="27"/>
        <v>29314.421999999999</v>
      </c>
      <c r="Y20" s="203">
        <f t="shared" ref="Y20:Z20" si="28">SUM(Y7:Y9)</f>
        <v>28198.834000000003</v>
      </c>
      <c r="Z20" s="203">
        <f t="shared" si="28"/>
        <v>37842.870999999999</v>
      </c>
      <c r="AA20" s="203">
        <f t="shared" ref="AA20" si="29">SUM(AA7:AA9)</f>
        <v>39825.405999999988</v>
      </c>
      <c r="AB20" s="276">
        <f>IF(AB9="","",SUM(AB7:AB9))</f>
        <v>40965.186000000009</v>
      </c>
      <c r="AC20" s="76">
        <f t="shared" si="11"/>
        <v>2.8619419473087632E-2</v>
      </c>
      <c r="AE20" s="151">
        <f t="shared" si="17"/>
        <v>0.45277968317460826</v>
      </c>
      <c r="AF20" s="205">
        <f t="shared" si="17"/>
        <v>0.44870661372088694</v>
      </c>
      <c r="AG20" s="205">
        <f t="shared" ref="AG20:AJ22" si="30">(S20/D20)*10</f>
        <v>0.50886638186154198</v>
      </c>
      <c r="AH20" s="205">
        <f t="shared" si="30"/>
        <v>0.84793395958055684</v>
      </c>
      <c r="AI20" s="205">
        <f t="shared" si="30"/>
        <v>0.51108233390281399</v>
      </c>
      <c r="AJ20" s="205">
        <f t="shared" si="30"/>
        <v>0.49088216019454722</v>
      </c>
      <c r="AK20" s="205">
        <f t="shared" si="19"/>
        <v>0.54831710384815791</v>
      </c>
      <c r="AL20" s="205">
        <f t="shared" si="7"/>
        <v>0.55228274555367829</v>
      </c>
      <c r="AM20" s="205">
        <f t="shared" si="8"/>
        <v>0.82827338216980306</v>
      </c>
      <c r="AN20" s="205">
        <f t="shared" si="9"/>
        <v>0.5822917733184545</v>
      </c>
      <c r="AO20" s="205">
        <f t="shared" si="9"/>
        <v>0.61393087367615817</v>
      </c>
      <c r="AP20" s="205">
        <f t="shared" si="9"/>
        <v>0.51963659928368411</v>
      </c>
      <c r="AQ20" s="76">
        <f>(AP20-AO20)/AO20</f>
        <v>-0.15359102862485013</v>
      </c>
      <c r="AS20" s="135"/>
      <c r="AT20" s="135"/>
    </row>
    <row r="21" spans="1:46" ht="20.100000000000001" customHeight="1" x14ac:dyDescent="0.25">
      <c r="A21" s="148" t="s">
        <v>90</v>
      </c>
      <c r="B21" s="25">
        <f>SUM(B10:B12)</f>
        <v>449195.80000000005</v>
      </c>
      <c r="C21" s="203">
        <f>SUM(C10:C12)</f>
        <v>360855.57999999996</v>
      </c>
      <c r="D21" s="203">
        <f>SUM(D10:D12)</f>
        <v>358400.06000000006</v>
      </c>
      <c r="E21" s="203">
        <f t="shared" ref="E21:I21" si="31">SUM(E10:E12)</f>
        <v>410436.21999999991</v>
      </c>
      <c r="F21" s="203">
        <f t="shared" si="31"/>
        <v>511451.39999999991</v>
      </c>
      <c r="G21" s="203">
        <f t="shared" si="31"/>
        <v>582701.47000000009</v>
      </c>
      <c r="H21" s="203">
        <f t="shared" si="31"/>
        <v>438564.12</v>
      </c>
      <c r="I21" s="203">
        <f t="shared" si="31"/>
        <v>651591.7899999998</v>
      </c>
      <c r="J21" s="203">
        <f t="shared" ref="J21:K21" si="32">SUM(J10:J12)</f>
        <v>433350.24</v>
      </c>
      <c r="K21" s="203">
        <f t="shared" si="32"/>
        <v>722229.66999999993</v>
      </c>
      <c r="L21" s="203">
        <f t="shared" ref="L21" si="33">SUM(L10:L12)</f>
        <v>612396.81000000006</v>
      </c>
      <c r="M21" s="203">
        <f t="shared" si="25"/>
        <v>791602.57000000135</v>
      </c>
      <c r="N21" s="67">
        <f t="shared" ref="N21" si="34">IF(M21="","",(M21-L21)/L21)</f>
        <v>0.29263013306682845</v>
      </c>
      <c r="P21" s="134" t="s">
        <v>90</v>
      </c>
      <c r="Q21" s="25">
        <f>SUM(Q10:Q12)</f>
        <v>20822.173999999999</v>
      </c>
      <c r="R21" s="203">
        <f t="shared" ref="R21" si="35">SUM(R10:R12)</f>
        <v>16993.961000000003</v>
      </c>
      <c r="S21" s="203">
        <f>SUM(S10:S12)</f>
        <v>20306.538000000008</v>
      </c>
      <c r="T21" s="203">
        <f t="shared" ref="T21:X21" si="36">SUM(T10:T12)</f>
        <v>32580.996999999992</v>
      </c>
      <c r="U21" s="203">
        <f t="shared" si="36"/>
        <v>26623.229000000007</v>
      </c>
      <c r="V21" s="203">
        <f t="shared" si="36"/>
        <v>30060.606000000007</v>
      </c>
      <c r="W21" s="203">
        <f t="shared" si="36"/>
        <v>25330.112999999998</v>
      </c>
      <c r="X21" s="203">
        <f t="shared" si="36"/>
        <v>36181.829000000005</v>
      </c>
      <c r="Y21" s="203">
        <f t="shared" ref="Y21:Z21" si="37">SUM(Y10:Y12)</f>
        <v>36659.758999999998</v>
      </c>
      <c r="Z21" s="203">
        <f t="shared" si="37"/>
        <v>39251.351000000017</v>
      </c>
      <c r="AA21" s="203">
        <f t="shared" ref="AA21" si="38">SUM(AA10:AA12)</f>
        <v>35665.116999999998</v>
      </c>
      <c r="AB21" s="276">
        <f>IF(AB12="","",SUM(AB10:AB12))</f>
        <v>38956.013000000006</v>
      </c>
      <c r="AC21" s="67">
        <f t="shared" si="11"/>
        <v>9.2272121243847538E-2</v>
      </c>
      <c r="AE21" s="152">
        <f t="shared" si="17"/>
        <v>0.4635433813049899</v>
      </c>
      <c r="AF21" s="206">
        <f t="shared" si="17"/>
        <v>0.4709352422927755</v>
      </c>
      <c r="AG21" s="206">
        <f t="shared" si="30"/>
        <v>0.56658857702200172</v>
      </c>
      <c r="AH21" s="206">
        <f t="shared" si="30"/>
        <v>0.7938138841645116</v>
      </c>
      <c r="AI21" s="206">
        <f t="shared" si="30"/>
        <v>0.52054269477021697</v>
      </c>
      <c r="AJ21" s="206">
        <f t="shared" si="30"/>
        <v>0.51588347631935783</v>
      </c>
      <c r="AK21" s="206">
        <f t="shared" si="19"/>
        <v>0.57756920470374995</v>
      </c>
      <c r="AL21" s="206">
        <f t="shared" si="7"/>
        <v>0.55528368459031718</v>
      </c>
      <c r="AM21" s="206">
        <f t="shared" si="8"/>
        <v>0.84596143295086201</v>
      </c>
      <c r="AN21" s="206">
        <f t="shared" si="9"/>
        <v>0.54347464013767288</v>
      </c>
      <c r="AO21" s="206">
        <f t="shared" si="9"/>
        <v>0.58238574103611018</v>
      </c>
      <c r="AP21" s="206">
        <f t="shared" ref="AP21" si="39">(AB21/M21)*10</f>
        <v>0.49211579745123796</v>
      </c>
      <c r="AQ21" s="67">
        <f>(AP21-AO21)/AO21</f>
        <v>-0.15500026395611072</v>
      </c>
      <c r="AS21" s="135"/>
      <c r="AT21" s="135"/>
    </row>
    <row r="22" spans="1:46" ht="20.100000000000001" customHeight="1" x14ac:dyDescent="0.25">
      <c r="A22" s="148" t="s">
        <v>91</v>
      </c>
      <c r="B22" s="25">
        <f>SUM(B13:B15)</f>
        <v>511455.04000000004</v>
      </c>
      <c r="C22" s="203">
        <f>SUM(C13:C15)</f>
        <v>488477.77999999991</v>
      </c>
      <c r="D22" s="203">
        <f>SUM(D13:D15)</f>
        <v>318578.32999999984</v>
      </c>
      <c r="E22" s="203">
        <f t="shared" ref="E22:I22" si="40">SUM(E13:E15)</f>
        <v>431446.86999999988</v>
      </c>
      <c r="F22" s="203">
        <f t="shared" si="40"/>
        <v>682723.02999999991</v>
      </c>
      <c r="G22" s="203">
        <f t="shared" si="40"/>
        <v>626913.08999999985</v>
      </c>
      <c r="H22" s="203">
        <f t="shared" si="40"/>
        <v>458823.13999999961</v>
      </c>
      <c r="I22" s="203">
        <f t="shared" si="40"/>
        <v>516420.31999999972</v>
      </c>
      <c r="J22" s="203">
        <f t="shared" ref="J22:K22" si="41">SUM(J13:J15)</f>
        <v>514480.41000000003</v>
      </c>
      <c r="K22" s="203">
        <f t="shared" si="41"/>
        <v>823375.22000000055</v>
      </c>
      <c r="L22" s="203">
        <f t="shared" ref="L22" si="42">SUM(L13:L15)</f>
        <v>735804.63000000012</v>
      </c>
      <c r="M22" s="276" t="str">
        <f>IF(M13="","",SUM(M13:M15))</f>
        <v/>
      </c>
      <c r="N22" s="67" t="str">
        <f t="shared" si="10"/>
        <v/>
      </c>
      <c r="P22" s="134" t="s">
        <v>91</v>
      </c>
      <c r="Q22" s="25">
        <f>SUM(Q13:Q15)</f>
        <v>25135.716000000004</v>
      </c>
      <c r="R22" s="203">
        <f t="shared" ref="R22" si="43">SUM(R13:R15)</f>
        <v>23908.640999999996</v>
      </c>
      <c r="S22" s="203">
        <f>SUM(S13:S15)</f>
        <v>23069.980999999996</v>
      </c>
      <c r="T22" s="203">
        <f t="shared" ref="T22:X22" si="44">SUM(T13:T15)</f>
        <v>32504.29800000001</v>
      </c>
      <c r="U22" s="203">
        <f t="shared" si="44"/>
        <v>33772.178999999996</v>
      </c>
      <c r="V22" s="203">
        <f t="shared" si="44"/>
        <v>31879.368999999995</v>
      </c>
      <c r="W22" s="203">
        <f t="shared" si="44"/>
        <v>27356.271000000008</v>
      </c>
      <c r="X22" s="203">
        <f t="shared" si="44"/>
        <v>32668.917000000012</v>
      </c>
      <c r="Y22" s="203">
        <f t="shared" ref="Y22:Z22" si="45">SUM(Y13:Y15)</f>
        <v>41788.728000000003</v>
      </c>
      <c r="Z22" s="203">
        <f t="shared" si="45"/>
        <v>42542.01</v>
      </c>
      <c r="AA22" s="203">
        <f t="shared" ref="AA22" si="46">SUM(AA13:AA15)</f>
        <v>43725.450000000004</v>
      </c>
      <c r="AB22" s="276" t="str">
        <f>IF(AB15="","",SUM(AB13:AB15))</f>
        <v/>
      </c>
      <c r="AC22" s="67" t="str">
        <f t="shared" si="11"/>
        <v/>
      </c>
      <c r="AE22" s="152">
        <f t="shared" si="17"/>
        <v>0.49145504558914899</v>
      </c>
      <c r="AF22" s="206">
        <f t="shared" si="17"/>
        <v>0.48945196647429901</v>
      </c>
      <c r="AG22" s="206">
        <f t="shared" si="30"/>
        <v>0.72415411933385454</v>
      </c>
      <c r="AH22" s="206">
        <f t="shared" si="30"/>
        <v>0.75337892705074017</v>
      </c>
      <c r="AI22" s="206">
        <f t="shared" si="30"/>
        <v>0.49466881174346788</v>
      </c>
      <c r="AJ22" s="206">
        <f t="shared" si="30"/>
        <v>0.50851337304186772</v>
      </c>
      <c r="AK22" s="206">
        <f t="shared" si="19"/>
        <v>0.59622692525926291</v>
      </c>
      <c r="AL22" s="206">
        <f t="shared" si="7"/>
        <v>0.63260324458185591</v>
      </c>
      <c r="AM22" s="206">
        <f t="shared" si="8"/>
        <v>0.8122511020390456</v>
      </c>
      <c r="AN22" s="206">
        <f t="shared" si="9"/>
        <v>0.5166782891523013</v>
      </c>
      <c r="AO22" s="206">
        <f t="shared" si="9"/>
        <v>0.59425353167456962</v>
      </c>
      <c r="AP22" s="206"/>
      <c r="AQ22" s="67"/>
      <c r="AS22" s="135"/>
      <c r="AT22" s="135"/>
    </row>
    <row r="23" spans="1:46" ht="20.100000000000001" customHeight="1" thickBot="1" x14ac:dyDescent="0.3">
      <c r="A23" s="149" t="s">
        <v>92</v>
      </c>
      <c r="B23" s="27">
        <f>SUM(B16:B18)</f>
        <v>471615.07999999996</v>
      </c>
      <c r="C23" s="204">
        <f>SUM(C16:C18)</f>
        <v>425993.55</v>
      </c>
      <c r="D23" s="204">
        <f>SUM(D16:D18)</f>
        <v>281005.13</v>
      </c>
      <c r="E23" s="204">
        <f t="shared" ref="E23:I23" si="47">SUM(E16:E18)</f>
        <v>486713.37999999966</v>
      </c>
      <c r="F23" s="204">
        <f t="shared" si="47"/>
        <v>616515.64000000025</v>
      </c>
      <c r="G23" s="204">
        <f t="shared" si="47"/>
        <v>416852.43999999983</v>
      </c>
      <c r="H23" s="204">
        <f t="shared" si="47"/>
        <v>460289.7799999998</v>
      </c>
      <c r="I23" s="204">
        <f t="shared" si="47"/>
        <v>457022.28999999969</v>
      </c>
      <c r="J23" s="204">
        <f t="shared" ref="J23:K23" si="48">SUM(J16:J18)</f>
        <v>688917.43</v>
      </c>
      <c r="K23" s="204">
        <f t="shared" si="48"/>
        <v>739760.91000000038</v>
      </c>
      <c r="L23" s="204">
        <f t="shared" ref="L23" si="49">SUM(L16:L18)</f>
        <v>713768.95000000007</v>
      </c>
      <c r="M23" s="277" t="str">
        <f>IF(M16="","",SUM(M16:M18))</f>
        <v/>
      </c>
      <c r="N23" s="70" t="str">
        <f t="shared" si="10"/>
        <v/>
      </c>
      <c r="P23" s="136" t="s">
        <v>92</v>
      </c>
      <c r="Q23" s="27">
        <f>SUM(Q16:Q18)</f>
        <v>26148.870999999992</v>
      </c>
      <c r="R23" s="204">
        <f t="shared" ref="R23" si="50">SUM(R16:R18)</f>
        <v>24824.359</v>
      </c>
      <c r="S23" s="204">
        <f>SUM(S16:S18)</f>
        <v>25786.902000000006</v>
      </c>
      <c r="T23" s="204">
        <f t="shared" ref="T23:X23" si="51">SUM(T16:T18)</f>
        <v>34340.337000000007</v>
      </c>
      <c r="U23" s="204">
        <f t="shared" si="51"/>
        <v>38207.429000000004</v>
      </c>
      <c r="V23" s="204">
        <f t="shared" si="51"/>
        <v>28571.173999999999</v>
      </c>
      <c r="W23" s="204">
        <f t="shared" si="51"/>
        <v>33006.81</v>
      </c>
      <c r="X23" s="204">
        <f t="shared" si="51"/>
        <v>39040.758000000002</v>
      </c>
      <c r="Y23" s="204">
        <f t="shared" ref="Y23:Z23" si="52">SUM(Y16:Y18)</f>
        <v>48079.73</v>
      </c>
      <c r="Z23" s="204">
        <f t="shared" si="52"/>
        <v>49572.105999999992</v>
      </c>
      <c r="AA23" s="204">
        <f t="shared" ref="AA23" si="53">SUM(AA16:AA18)</f>
        <v>44433.342999999993</v>
      </c>
      <c r="AB23" s="277" t="str">
        <f>IF(AB18="","",SUM(AB16:AB18))</f>
        <v/>
      </c>
      <c r="AC23" s="70" t="str">
        <f t="shared" si="11"/>
        <v/>
      </c>
      <c r="AE23" s="153">
        <f t="shared" si="17"/>
        <v>0.55445366590058986</v>
      </c>
      <c r="AF23" s="207">
        <f t="shared" si="17"/>
        <v>0.58274025510480154</v>
      </c>
      <c r="AG23" s="207">
        <f t="shared" ref="AG23:AM23" si="54">IF(AG18="","",(S23/D23)*10)</f>
        <v>0.91766659206541912</v>
      </c>
      <c r="AH23" s="207">
        <f t="shared" si="54"/>
        <v>0.70555563933746857</v>
      </c>
      <c r="AI23" s="207">
        <f t="shared" si="54"/>
        <v>0.61973170704963765</v>
      </c>
      <c r="AJ23" s="207">
        <f t="shared" si="54"/>
        <v>0.68540258514499786</v>
      </c>
      <c r="AK23" s="207">
        <f t="shared" si="54"/>
        <v>0.71708761380711117</v>
      </c>
      <c r="AL23" s="207">
        <f t="shared" si="54"/>
        <v>0.85424187953721087</v>
      </c>
      <c r="AM23" s="207">
        <f t="shared" si="54"/>
        <v>0.69790264995908136</v>
      </c>
      <c r="AN23" s="207">
        <f t="shared" ref="AN23:AP23" si="55">IF(AN18="","",(Z23/K23)*10)</f>
        <v>0.67010983318921202</v>
      </c>
      <c r="AO23" s="207">
        <f t="shared" si="55"/>
        <v>0.62251717450023547</v>
      </c>
      <c r="AP23" s="207" t="str">
        <f t="shared" si="55"/>
        <v/>
      </c>
      <c r="AQ23" s="70" t="str">
        <f t="shared" si="22"/>
        <v/>
      </c>
      <c r="AS23" s="135"/>
      <c r="AT23" s="135"/>
    </row>
    <row r="24" spans="1:46" x14ac:dyDescent="0.25">
      <c r="P24" s="146">
        <f>SUM(Q7:Q18)</f>
        <v>89493.365000000005</v>
      </c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S24" s="135"/>
      <c r="AT24" s="135"/>
    </row>
    <row r="25" spans="1:46" ht="15.75" thickBot="1" x14ac:dyDescent="0.3">
      <c r="N25" s="279" t="s">
        <v>1</v>
      </c>
      <c r="AC25" s="174">
        <v>1000</v>
      </c>
      <c r="AQ25" s="174" t="s">
        <v>51</v>
      </c>
      <c r="AS25" s="135"/>
      <c r="AT25" s="135"/>
    </row>
    <row r="26" spans="1:46" ht="20.100000000000001" customHeight="1" x14ac:dyDescent="0.25">
      <c r="A26" s="440" t="s">
        <v>2</v>
      </c>
      <c r="B26" s="442" t="s">
        <v>75</v>
      </c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4"/>
      <c r="N26" s="450" t="str">
        <f>N4</f>
        <v>D       2021/2020</v>
      </c>
      <c r="P26" s="447" t="s">
        <v>3</v>
      </c>
      <c r="Q26" s="449" t="s">
        <v>75</v>
      </c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4"/>
      <c r="AC26" s="450" t="s">
        <v>121</v>
      </c>
      <c r="AE26" s="449" t="s">
        <v>75</v>
      </c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4"/>
      <c r="AQ26" s="450" t="s">
        <v>121</v>
      </c>
      <c r="AS26" s="135"/>
      <c r="AT26" s="135"/>
    </row>
    <row r="27" spans="1:46" ht="20.100000000000001" customHeight="1" thickBot="1" x14ac:dyDescent="0.3">
      <c r="A27" s="441"/>
      <c r="B27" s="120">
        <v>2010</v>
      </c>
      <c r="C27" s="181">
        <v>2011</v>
      </c>
      <c r="D27" s="181">
        <v>2012</v>
      </c>
      <c r="E27" s="181">
        <v>2013</v>
      </c>
      <c r="F27" s="181">
        <v>2014</v>
      </c>
      <c r="G27" s="181">
        <v>2015</v>
      </c>
      <c r="H27" s="181">
        <v>2016</v>
      </c>
      <c r="I27" s="181">
        <v>2017</v>
      </c>
      <c r="J27" s="181">
        <v>2018</v>
      </c>
      <c r="K27" s="181">
        <v>2019</v>
      </c>
      <c r="L27" s="181">
        <v>2020</v>
      </c>
      <c r="M27" s="179">
        <v>2021</v>
      </c>
      <c r="N27" s="451"/>
      <c r="P27" s="448"/>
      <c r="Q27" s="31">
        <v>2010</v>
      </c>
      <c r="R27" s="181">
        <v>2011</v>
      </c>
      <c r="S27" s="181">
        <v>2012</v>
      </c>
      <c r="T27" s="181">
        <v>2013</v>
      </c>
      <c r="U27" s="181">
        <v>2014</v>
      </c>
      <c r="V27" s="181">
        <v>2015</v>
      </c>
      <c r="W27" s="181">
        <v>2016</v>
      </c>
      <c r="X27" s="181">
        <v>2017</v>
      </c>
      <c r="Y27" s="181">
        <v>2018</v>
      </c>
      <c r="Z27" s="181">
        <v>2019</v>
      </c>
      <c r="AA27" s="181">
        <v>2020</v>
      </c>
      <c r="AB27" s="179">
        <v>2021</v>
      </c>
      <c r="AC27" s="451"/>
      <c r="AE27" s="31">
        <v>2010</v>
      </c>
      <c r="AF27" s="181">
        <v>2011</v>
      </c>
      <c r="AG27" s="181">
        <v>2012</v>
      </c>
      <c r="AH27" s="181">
        <v>2013</v>
      </c>
      <c r="AI27" s="181">
        <v>2014</v>
      </c>
      <c r="AJ27" s="181">
        <v>2015</v>
      </c>
      <c r="AK27" s="181">
        <v>2016</v>
      </c>
      <c r="AL27" s="181">
        <v>2017</v>
      </c>
      <c r="AM27" s="368">
        <v>2018</v>
      </c>
      <c r="AN27" s="236">
        <v>2019</v>
      </c>
      <c r="AO27" s="181">
        <v>2020</v>
      </c>
      <c r="AP27" s="370">
        <v>2021</v>
      </c>
      <c r="AQ27" s="451"/>
      <c r="AS27" s="135"/>
      <c r="AT27" s="135"/>
    </row>
    <row r="28" spans="1:46" ht="3" customHeight="1" thickBot="1" x14ac:dyDescent="0.3">
      <c r="A28" s="132" t="s">
        <v>93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73"/>
      <c r="O28" s="8"/>
      <c r="P28" s="132"/>
      <c r="Q28" s="154">
        <v>2010</v>
      </c>
      <c r="R28" s="154">
        <v>2011</v>
      </c>
      <c r="S28" s="154">
        <v>2012</v>
      </c>
      <c r="T28" s="154"/>
      <c r="U28" s="154"/>
      <c r="V28" s="154"/>
      <c r="W28" s="154"/>
      <c r="X28" s="154"/>
      <c r="Y28" s="154"/>
      <c r="Z28" s="154"/>
      <c r="AA28" s="154"/>
      <c r="AB28" s="154"/>
      <c r="AC28" s="173"/>
      <c r="AD28" s="8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75"/>
      <c r="AS28" s="135"/>
      <c r="AT28" s="135"/>
    </row>
    <row r="29" spans="1:46" ht="20.100000000000001" customHeight="1" x14ac:dyDescent="0.25">
      <c r="A29" s="147" t="s">
        <v>77</v>
      </c>
      <c r="B29" s="46">
        <v>112112.93</v>
      </c>
      <c r="C29" s="202">
        <v>124900.3</v>
      </c>
      <c r="D29" s="202">
        <v>111319.11999999998</v>
      </c>
      <c r="E29" s="202">
        <v>99935.37</v>
      </c>
      <c r="F29" s="202">
        <v>181139.11</v>
      </c>
      <c r="G29" s="202">
        <v>165328.64999999985</v>
      </c>
      <c r="H29" s="202">
        <v>127338.22000000003</v>
      </c>
      <c r="I29" s="202">
        <v>165367.62</v>
      </c>
      <c r="J29" s="202">
        <v>107872.66</v>
      </c>
      <c r="K29" s="202">
        <v>201062.91000000003</v>
      </c>
      <c r="L29" s="202">
        <v>236592.02</v>
      </c>
      <c r="M29" s="139">
        <v>217666.39000000025</v>
      </c>
      <c r="N29" s="76">
        <f>IF(M29="","",(M29-L29)/L29)</f>
        <v>-7.9992681071828817E-2</v>
      </c>
      <c r="P29" s="134" t="s">
        <v>77</v>
      </c>
      <c r="Q29" s="46">
        <v>5016.9969999999994</v>
      </c>
      <c r="R29" s="202">
        <v>5270.674</v>
      </c>
      <c r="S29" s="202">
        <v>5254.5140000000001</v>
      </c>
      <c r="T29" s="202">
        <v>8076.4090000000024</v>
      </c>
      <c r="U29" s="202">
        <v>9156.59</v>
      </c>
      <c r="V29" s="202">
        <v>7918.5499999999993</v>
      </c>
      <c r="W29" s="202">
        <v>7480.9960000000019</v>
      </c>
      <c r="X29" s="202">
        <v>9138.478000000001</v>
      </c>
      <c r="Y29" s="202">
        <v>8324.8559999999998</v>
      </c>
      <c r="Z29" s="202">
        <v>11927.749</v>
      </c>
      <c r="AA29" s="202">
        <v>13829.367999999999</v>
      </c>
      <c r="AB29" s="139">
        <v>11698.793</v>
      </c>
      <c r="AC29" s="76">
        <f>IF(AB29="","",(AB29-AA29)/AA29)</f>
        <v>-0.15406163173906423</v>
      </c>
      <c r="AE29" s="151">
        <f t="shared" ref="AE29:AE38" si="56">(Q29/B29)*10</f>
        <v>0.44749494995804673</v>
      </c>
      <c r="AF29" s="205">
        <f t="shared" ref="AF29:AF38" si="57">(R29/C29)*10</f>
        <v>0.42199049962249885</v>
      </c>
      <c r="AG29" s="205">
        <f t="shared" ref="AG29:AG38" si="58">(S29/D29)*10</f>
        <v>0.47202259593859536</v>
      </c>
      <c r="AH29" s="205">
        <f t="shared" ref="AH29:AH38" si="59">(T29/E29)*10</f>
        <v>0.8081632158864277</v>
      </c>
      <c r="AI29" s="205">
        <f t="shared" ref="AI29:AI38" si="60">(U29/F29)*10</f>
        <v>0.50550044106984959</v>
      </c>
      <c r="AJ29" s="205">
        <f t="shared" ref="AJ29:AJ38" si="61">(V29/G29)*10</f>
        <v>0.47895812371298058</v>
      </c>
      <c r="AK29" s="205">
        <f t="shared" ref="AK29:AK38" si="62">(W29/H29)*10</f>
        <v>0.58749022877813117</v>
      </c>
      <c r="AL29" s="205">
        <f t="shared" ref="AL29:AL38" si="63">(X29/I29)*10</f>
        <v>0.55261592323817688</v>
      </c>
      <c r="AM29" s="205">
        <f t="shared" ref="AM29:AM38" si="64">(Y29/J29)*10</f>
        <v>0.77172992674881657</v>
      </c>
      <c r="AN29" s="205">
        <f t="shared" ref="AN29:AN38" si="65">(Z29/K29)*10</f>
        <v>0.59323467465978674</v>
      </c>
      <c r="AO29" s="205">
        <f t="shared" ref="AO29:AO38" si="66">(AA29/L29)*10</f>
        <v>0.58452385672179474</v>
      </c>
      <c r="AP29" s="205">
        <f t="shared" ref="AP29" si="67">(AB29/M29)*10</f>
        <v>0.53746437380617129</v>
      </c>
      <c r="AQ29" s="76">
        <f>IF(AP29="","",(AP29-AO29)/AO29)</f>
        <v>-8.050908850760817E-2</v>
      </c>
      <c r="AS29" s="135"/>
      <c r="AT29" s="135"/>
    </row>
    <row r="30" spans="1:46" ht="20.100000000000001" customHeight="1" x14ac:dyDescent="0.25">
      <c r="A30" s="148" t="s">
        <v>78</v>
      </c>
      <c r="B30" s="25">
        <v>103555.23</v>
      </c>
      <c r="C30" s="203">
        <v>109603.07999999999</v>
      </c>
      <c r="D30" s="203">
        <v>90618.02</v>
      </c>
      <c r="E30" s="203">
        <v>91080.090000000011</v>
      </c>
      <c r="F30" s="203">
        <v>178641.27</v>
      </c>
      <c r="G30" s="203">
        <v>189277.91000000003</v>
      </c>
      <c r="H30" s="203">
        <v>160923.91</v>
      </c>
      <c r="I30" s="203">
        <v>180001.23</v>
      </c>
      <c r="J30" s="203">
        <v>100965.82</v>
      </c>
      <c r="K30" s="203">
        <v>238795.00999999998</v>
      </c>
      <c r="L30" s="203">
        <v>200400.0800000001</v>
      </c>
      <c r="M30" s="3">
        <v>248984.15000000008</v>
      </c>
      <c r="N30" s="67">
        <f t="shared" ref="N30:N45" si="68">IF(M30="","",(M30-L30)/L30)</f>
        <v>0.24243538226132422</v>
      </c>
      <c r="P30" s="134" t="s">
        <v>78</v>
      </c>
      <c r="Q30" s="25">
        <v>4768.4190000000008</v>
      </c>
      <c r="R30" s="203">
        <v>5015.1330000000007</v>
      </c>
      <c r="S30" s="203">
        <v>4911.1499999999996</v>
      </c>
      <c r="T30" s="203">
        <v>7549.5049999999992</v>
      </c>
      <c r="U30" s="203">
        <v>9045.7329999999984</v>
      </c>
      <c r="V30" s="203">
        <v>9256.7200000000012</v>
      </c>
      <c r="W30" s="203">
        <v>8296.7439999999988</v>
      </c>
      <c r="X30" s="203">
        <v>9856.137999999999</v>
      </c>
      <c r="Y30" s="203">
        <v>9306.1540000000005</v>
      </c>
      <c r="Z30" s="203">
        <v>13709.666999999996</v>
      </c>
      <c r="AA30" s="203">
        <v>12299.498999999985</v>
      </c>
      <c r="AB30" s="3">
        <v>12425.881000000007</v>
      </c>
      <c r="AC30" s="67">
        <f t="shared" ref="AC30:AC45" si="69">IF(AB30="","",(AB30-AA30)/AA30)</f>
        <v>1.0275377883279766E-2</v>
      </c>
      <c r="AE30" s="152">
        <f t="shared" si="56"/>
        <v>0.46047109354109889</v>
      </c>
      <c r="AF30" s="206">
        <f t="shared" si="57"/>
        <v>0.45757226895448566</v>
      </c>
      <c r="AG30" s="206">
        <f t="shared" si="58"/>
        <v>0.5419617422671561</v>
      </c>
      <c r="AH30" s="206">
        <f t="shared" si="59"/>
        <v>0.82888642292733761</v>
      </c>
      <c r="AI30" s="206">
        <f t="shared" si="60"/>
        <v>0.50636300335303253</v>
      </c>
      <c r="AJ30" s="206">
        <f t="shared" si="61"/>
        <v>0.48905442795728249</v>
      </c>
      <c r="AK30" s="206">
        <f t="shared" si="62"/>
        <v>0.51556937685642856</v>
      </c>
      <c r="AL30" s="206">
        <f t="shared" si="63"/>
        <v>0.54755948056577153</v>
      </c>
      <c r="AM30" s="206">
        <f t="shared" si="64"/>
        <v>0.92171330852361721</v>
      </c>
      <c r="AN30" s="206">
        <f t="shared" si="65"/>
        <v>0.57411865515950256</v>
      </c>
      <c r="AO30" s="206">
        <f t="shared" si="66"/>
        <v>0.61374721008095301</v>
      </c>
      <c r="AP30" s="206">
        <f t="shared" ref="AP30" si="70">(AB30/M30)*10</f>
        <v>0.49906313313518164</v>
      </c>
      <c r="AQ30" s="67">
        <f>IF(AP30="","",(AP30-AO30)/AO30)</f>
        <v>-0.18685881591322362</v>
      </c>
      <c r="AS30" s="135"/>
      <c r="AT30" s="135"/>
    </row>
    <row r="31" spans="1:46" ht="20.100000000000001" customHeight="1" x14ac:dyDescent="0.25">
      <c r="A31" s="148" t="s">
        <v>79</v>
      </c>
      <c r="B31" s="25">
        <v>167818.00999999992</v>
      </c>
      <c r="C31" s="203">
        <v>125233.35</v>
      </c>
      <c r="D31" s="203">
        <v>135773.26999999996</v>
      </c>
      <c r="E31" s="203">
        <v>78339.37000000001</v>
      </c>
      <c r="F31" s="203">
        <v>159104.78000000003</v>
      </c>
      <c r="G31" s="203">
        <v>179761.25999999998</v>
      </c>
      <c r="H31" s="203">
        <v>158233.01999999999</v>
      </c>
      <c r="I31" s="203">
        <v>184735.59</v>
      </c>
      <c r="J31" s="203">
        <v>131251.34</v>
      </c>
      <c r="K31" s="203">
        <v>209712.58</v>
      </c>
      <c r="L31" s="203">
        <v>211042.20999999976</v>
      </c>
      <c r="M31" s="3">
        <v>321269.09000000072</v>
      </c>
      <c r="N31" s="67">
        <f t="shared" si="68"/>
        <v>0.52229779056995795</v>
      </c>
      <c r="P31" s="134" t="s">
        <v>79</v>
      </c>
      <c r="Q31" s="25">
        <v>7424.4470000000001</v>
      </c>
      <c r="R31" s="203">
        <v>5510.3540000000003</v>
      </c>
      <c r="S31" s="203">
        <v>6830.2309999999961</v>
      </c>
      <c r="T31" s="203">
        <v>7114.5390000000007</v>
      </c>
      <c r="U31" s="203">
        <v>8082.2549999999983</v>
      </c>
      <c r="V31" s="203">
        <v>8938.91</v>
      </c>
      <c r="W31" s="203">
        <v>8489.652</v>
      </c>
      <c r="X31" s="203">
        <v>9926.7349999999988</v>
      </c>
      <c r="Y31" s="203">
        <v>10260.373</v>
      </c>
      <c r="Z31" s="203">
        <v>11780.022999999999</v>
      </c>
      <c r="AA31" s="203">
        <v>12667.440999999995</v>
      </c>
      <c r="AB31" s="3">
        <v>16459.469000000005</v>
      </c>
      <c r="AC31" s="67">
        <f t="shared" si="69"/>
        <v>0.29935233169824993</v>
      </c>
      <c r="AE31" s="152">
        <f t="shared" si="56"/>
        <v>0.44241062088628053</v>
      </c>
      <c r="AF31" s="206">
        <f t="shared" si="57"/>
        <v>0.44000691509090828</v>
      </c>
      <c r="AG31" s="206">
        <f t="shared" si="58"/>
        <v>0.50306153781226581</v>
      </c>
      <c r="AH31" s="206">
        <f t="shared" si="59"/>
        <v>0.908169034292719</v>
      </c>
      <c r="AI31" s="206">
        <f t="shared" si="60"/>
        <v>0.50798316681623246</v>
      </c>
      <c r="AJ31" s="206">
        <f t="shared" si="61"/>
        <v>0.49726565111971294</v>
      </c>
      <c r="AK31" s="206">
        <f t="shared" si="62"/>
        <v>0.53652846921584385</v>
      </c>
      <c r="AL31" s="206">
        <f t="shared" si="63"/>
        <v>0.5373482716568041</v>
      </c>
      <c r="AM31" s="206">
        <f t="shared" si="64"/>
        <v>0.78173472362263119</v>
      </c>
      <c r="AN31" s="206">
        <f t="shared" si="65"/>
        <v>0.56172228676028879</v>
      </c>
      <c r="AO31" s="206">
        <f t="shared" si="66"/>
        <v>0.6002325790655817</v>
      </c>
      <c r="AP31" s="206">
        <f t="shared" ref="AP31" si="71">(AB31/M31)*10</f>
        <v>0.51232656711543489</v>
      </c>
      <c r="AQ31" s="67">
        <f>IF(AP31="","",(AP31-AO31)/AO31)</f>
        <v>-0.14645324998352371</v>
      </c>
      <c r="AS31" s="135"/>
      <c r="AT31" s="135"/>
    </row>
    <row r="32" spans="1:46" ht="20.100000000000001" customHeight="1" x14ac:dyDescent="0.25">
      <c r="A32" s="148" t="s">
        <v>80</v>
      </c>
      <c r="B32" s="25">
        <v>169960.15000000005</v>
      </c>
      <c r="C32" s="203">
        <v>125324.62</v>
      </c>
      <c r="D32" s="203">
        <v>131109.87</v>
      </c>
      <c r="E32" s="203">
        <v>110880.58</v>
      </c>
      <c r="F32" s="203">
        <v>139339.33000000002</v>
      </c>
      <c r="G32" s="203">
        <v>172769.00000000006</v>
      </c>
      <c r="H32" s="203">
        <v>120807.59000000001</v>
      </c>
      <c r="I32" s="203">
        <v>195865.48</v>
      </c>
      <c r="J32" s="203">
        <v>150352.84</v>
      </c>
      <c r="K32" s="203">
        <v>244663.81999999998</v>
      </c>
      <c r="L32" s="203">
        <v>230565.74000000011</v>
      </c>
      <c r="M32" s="3">
        <v>220742.89000000022</v>
      </c>
      <c r="N32" s="67">
        <f t="shared" si="68"/>
        <v>-4.260325059568644E-2</v>
      </c>
      <c r="P32" s="134" t="s">
        <v>80</v>
      </c>
      <c r="Q32" s="25">
        <v>6997.9059999999999</v>
      </c>
      <c r="R32" s="203">
        <v>5641.7790000000005</v>
      </c>
      <c r="S32" s="203">
        <v>6955.6630000000014</v>
      </c>
      <c r="T32" s="203">
        <v>8794.5019999999968</v>
      </c>
      <c r="U32" s="203">
        <v>7652.6419999999989</v>
      </c>
      <c r="V32" s="203">
        <v>8505.6460000000006</v>
      </c>
      <c r="W32" s="203">
        <v>6662.3990000000013</v>
      </c>
      <c r="X32" s="203">
        <v>10370.893000000004</v>
      </c>
      <c r="Y32" s="203">
        <v>11386.056</v>
      </c>
      <c r="Z32" s="203">
        <v>12901.989000000001</v>
      </c>
      <c r="AA32" s="203">
        <v>13747.571</v>
      </c>
      <c r="AB32" s="3">
        <v>11925.446000000002</v>
      </c>
      <c r="AC32" s="67">
        <f t="shared" si="69"/>
        <v>-0.13254159589355807</v>
      </c>
      <c r="AE32" s="152">
        <f t="shared" si="56"/>
        <v>0.4117380456536428</v>
      </c>
      <c r="AF32" s="206">
        <f t="shared" si="57"/>
        <v>0.45017323810756427</v>
      </c>
      <c r="AG32" s="206">
        <f t="shared" si="58"/>
        <v>0.53052169146380823</v>
      </c>
      <c r="AH32" s="206">
        <f t="shared" si="59"/>
        <v>0.79315079340313666</v>
      </c>
      <c r="AI32" s="206">
        <f t="shared" si="60"/>
        <v>0.54920904241465762</v>
      </c>
      <c r="AJ32" s="206">
        <f t="shared" si="61"/>
        <v>0.49231320433642595</v>
      </c>
      <c r="AK32" s="206">
        <f t="shared" si="62"/>
        <v>0.55148844538658548</v>
      </c>
      <c r="AL32" s="206">
        <f t="shared" si="63"/>
        <v>0.52949059732220316</v>
      </c>
      <c r="AM32" s="206">
        <f t="shared" si="64"/>
        <v>0.75728905420077208</v>
      </c>
      <c r="AN32" s="206">
        <f t="shared" si="65"/>
        <v>0.52733538616375741</v>
      </c>
      <c r="AO32" s="206">
        <f t="shared" si="66"/>
        <v>0.59625384933598524</v>
      </c>
      <c r="AP32" s="206">
        <f t="shared" ref="AP32" si="72">(AB32/M32)*10</f>
        <v>0.54024145466248041</v>
      </c>
      <c r="AQ32" s="67">
        <f>IF(AP32="","",(AP32-AO32)/AO32)</f>
        <v>-9.3940516670680985E-2</v>
      </c>
      <c r="AS32" s="135"/>
      <c r="AT32" s="135"/>
    </row>
    <row r="33" spans="1:46" ht="20.100000000000001" customHeight="1" x14ac:dyDescent="0.25">
      <c r="A33" s="148" t="s">
        <v>81</v>
      </c>
      <c r="B33" s="25">
        <v>105627.73999999999</v>
      </c>
      <c r="C33" s="203">
        <v>146684.46999999994</v>
      </c>
      <c r="D33" s="203">
        <v>105806.44999999998</v>
      </c>
      <c r="E33" s="203">
        <v>156736.06999999992</v>
      </c>
      <c r="F33" s="203">
        <v>207228.25</v>
      </c>
      <c r="G33" s="203">
        <v>181747.00999999995</v>
      </c>
      <c r="H33" s="203">
        <v>156060.43000000002</v>
      </c>
      <c r="I33" s="203">
        <v>208341.1999999999</v>
      </c>
      <c r="J33" s="203">
        <v>123112.9</v>
      </c>
      <c r="K33" s="203">
        <v>228011.36000000013</v>
      </c>
      <c r="L33" s="203">
        <v>188465.48999999993</v>
      </c>
      <c r="M33" s="3">
        <v>247227.40999999983</v>
      </c>
      <c r="N33" s="67">
        <f t="shared" si="68"/>
        <v>0.31179140541857248</v>
      </c>
      <c r="P33" s="134" t="s">
        <v>81</v>
      </c>
      <c r="Q33" s="25">
        <v>5233.5920000000015</v>
      </c>
      <c r="R33" s="203">
        <v>6774.5830000000024</v>
      </c>
      <c r="S33" s="203">
        <v>6184.9250000000011</v>
      </c>
      <c r="T33" s="203">
        <v>12346.015000000001</v>
      </c>
      <c r="U33" s="203">
        <v>9823.5429999999997</v>
      </c>
      <c r="V33" s="203">
        <v>9567.4180000000015</v>
      </c>
      <c r="W33" s="203">
        <v>8927.2699999999986</v>
      </c>
      <c r="X33" s="203">
        <v>11110.941999999997</v>
      </c>
      <c r="Y33" s="203">
        <v>11997.332</v>
      </c>
      <c r="Z33" s="203">
        <v>12224.240000000003</v>
      </c>
      <c r="AA33" s="203">
        <v>9905.8699999999953</v>
      </c>
      <c r="AB33" s="3">
        <v>12288.362999999992</v>
      </c>
      <c r="AC33" s="67">
        <f t="shared" si="69"/>
        <v>0.24051325123386416</v>
      </c>
      <c r="AE33" s="152">
        <f t="shared" si="56"/>
        <v>0.49547514696423517</v>
      </c>
      <c r="AF33" s="206">
        <f t="shared" si="57"/>
        <v>0.46184732439637305</v>
      </c>
      <c r="AG33" s="206">
        <f t="shared" si="58"/>
        <v>0.58455084732547036</v>
      </c>
      <c r="AH33" s="206">
        <f t="shared" si="59"/>
        <v>0.78769456194735565</v>
      </c>
      <c r="AI33" s="206">
        <f t="shared" si="60"/>
        <v>0.4740445861025222</v>
      </c>
      <c r="AJ33" s="206">
        <f t="shared" si="61"/>
        <v>0.52641405214864356</v>
      </c>
      <c r="AK33" s="206">
        <f t="shared" si="62"/>
        <v>0.57203930554337168</v>
      </c>
      <c r="AL33" s="206">
        <f t="shared" si="63"/>
        <v>0.53330507840023977</v>
      </c>
      <c r="AM33" s="206">
        <f t="shared" si="64"/>
        <v>0.97449836694611214</v>
      </c>
      <c r="AN33" s="206">
        <f t="shared" si="65"/>
        <v>0.53612416504160132</v>
      </c>
      <c r="AO33" s="206">
        <f t="shared" si="66"/>
        <v>0.52560657126140176</v>
      </c>
      <c r="AP33" s="206">
        <f t="shared" ref="AP33" si="73">(AB33/M33)*10</f>
        <v>0.49704694960805518</v>
      </c>
      <c r="AQ33" s="67">
        <f>IF(AP33="","",(AP33-AO33)/AO33)</f>
        <v>-5.4336500369100073E-2</v>
      </c>
      <c r="AS33" s="135"/>
      <c r="AT33" s="135"/>
    </row>
    <row r="34" spans="1:46" ht="20.100000000000001" customHeight="1" x14ac:dyDescent="0.25">
      <c r="A34" s="148" t="s">
        <v>82</v>
      </c>
      <c r="B34" s="25">
        <v>172955.39000000004</v>
      </c>
      <c r="C34" s="203">
        <v>88363.709999999992</v>
      </c>
      <c r="D34" s="203">
        <v>120306.19000000003</v>
      </c>
      <c r="E34" s="203">
        <v>142180.06</v>
      </c>
      <c r="F34" s="203">
        <v>163672.61999999994</v>
      </c>
      <c r="G34" s="203">
        <v>227414.28000000014</v>
      </c>
      <c r="H34" s="203">
        <v>160527.01</v>
      </c>
      <c r="I34" s="203">
        <v>247253.33</v>
      </c>
      <c r="J34" s="203">
        <v>159193.67000000001</v>
      </c>
      <c r="K34" s="203">
        <v>248660.12999999995</v>
      </c>
      <c r="L34" s="203">
        <v>193173.35</v>
      </c>
      <c r="M34" s="3">
        <v>273347.24000000011</v>
      </c>
      <c r="N34" s="67">
        <f t="shared" si="68"/>
        <v>0.41503597675352266</v>
      </c>
      <c r="P34" s="134" t="s">
        <v>82</v>
      </c>
      <c r="Q34" s="25">
        <v>8418.2340000000022</v>
      </c>
      <c r="R34" s="203">
        <v>4390.6889999999994</v>
      </c>
      <c r="S34" s="203">
        <v>6848.4070000000011</v>
      </c>
      <c r="T34" s="203">
        <v>11167.32799999999</v>
      </c>
      <c r="U34" s="203">
        <v>8872.2850000000017</v>
      </c>
      <c r="V34" s="203">
        <v>11662.620000000006</v>
      </c>
      <c r="W34" s="203">
        <v>9423.9899999999961</v>
      </c>
      <c r="X34" s="203">
        <v>14481.375000000004</v>
      </c>
      <c r="Y34" s="203">
        <v>12803.287</v>
      </c>
      <c r="Z34" s="203">
        <v>13718.046000000006</v>
      </c>
      <c r="AA34" s="203">
        <v>11860.936999999996</v>
      </c>
      <c r="AB34" s="3">
        <v>13616.869000000013</v>
      </c>
      <c r="AC34" s="67">
        <f t="shared" si="69"/>
        <v>0.14804327853693328</v>
      </c>
      <c r="AE34" s="152">
        <f t="shared" si="56"/>
        <v>0.48672862985073784</v>
      </c>
      <c r="AF34" s="206">
        <f t="shared" si="57"/>
        <v>0.49688825876595721</v>
      </c>
      <c r="AG34" s="206">
        <f t="shared" si="58"/>
        <v>0.56924809937044796</v>
      </c>
      <c r="AH34" s="206">
        <f t="shared" si="59"/>
        <v>0.78543559483657488</v>
      </c>
      <c r="AI34" s="206">
        <f t="shared" si="60"/>
        <v>0.54207508867396426</v>
      </c>
      <c r="AJ34" s="206">
        <f t="shared" si="61"/>
        <v>0.51283586940978365</v>
      </c>
      <c r="AK34" s="206">
        <f t="shared" si="62"/>
        <v>0.58706569068968495</v>
      </c>
      <c r="AL34" s="206">
        <f t="shared" si="63"/>
        <v>0.58568978626091728</v>
      </c>
      <c r="AM34" s="206">
        <f t="shared" si="64"/>
        <v>0.80425854872244606</v>
      </c>
      <c r="AN34" s="206">
        <f t="shared" si="65"/>
        <v>0.55167855015599043</v>
      </c>
      <c r="AO34" s="206">
        <f t="shared" si="66"/>
        <v>0.6140048303764466</v>
      </c>
      <c r="AP34" s="206">
        <f t="shared" ref="AP34" si="74">(AB34/M34)*10</f>
        <v>0.49815278910443761</v>
      </c>
      <c r="AQ34" s="67">
        <f>IF(AP34="","",(AP34-AO34)/AO34)</f>
        <v>-0.18868262192820218</v>
      </c>
      <c r="AS34" s="135"/>
      <c r="AT34" s="135"/>
    </row>
    <row r="35" spans="1:46" ht="20.100000000000001" customHeight="1" x14ac:dyDescent="0.25">
      <c r="A35" s="148" t="s">
        <v>83</v>
      </c>
      <c r="B35" s="25">
        <v>153575.38000000003</v>
      </c>
      <c r="C35" s="203">
        <v>146031.1</v>
      </c>
      <c r="D35" s="203">
        <v>129411.21999999994</v>
      </c>
      <c r="E35" s="203">
        <v>179559.8899999999</v>
      </c>
      <c r="F35" s="203">
        <v>269358.03999999998</v>
      </c>
      <c r="G35" s="203">
        <v>237433.11000000002</v>
      </c>
      <c r="H35" s="203">
        <v>147722.47000000009</v>
      </c>
      <c r="I35" s="203">
        <v>207140.0799999999</v>
      </c>
      <c r="J35" s="203">
        <v>176201.44</v>
      </c>
      <c r="K35" s="203">
        <v>278510.38</v>
      </c>
      <c r="L35" s="203">
        <v>267410.69000000006</v>
      </c>
      <c r="M35" s="3"/>
      <c r="N35" s="67" t="str">
        <f t="shared" si="68"/>
        <v/>
      </c>
      <c r="P35" s="134" t="s">
        <v>83</v>
      </c>
      <c r="Q35" s="25">
        <v>8202.5570000000007</v>
      </c>
      <c r="R35" s="203">
        <v>7142.6719999999987</v>
      </c>
      <c r="S35" s="203">
        <v>8489.8880000000008</v>
      </c>
      <c r="T35" s="203">
        <v>14058.68400000001</v>
      </c>
      <c r="U35" s="203">
        <v>13129.382000000001</v>
      </c>
      <c r="V35" s="203">
        <v>12275.063000000002</v>
      </c>
      <c r="W35" s="203">
        <v>8407.0900000000038</v>
      </c>
      <c r="X35" s="203">
        <v>11587.890000000009</v>
      </c>
      <c r="Y35" s="203">
        <v>14215.772000000001</v>
      </c>
      <c r="Z35" s="203">
        <v>14177.262000000006</v>
      </c>
      <c r="AA35" s="203">
        <v>15360.929999999997</v>
      </c>
      <c r="AB35" s="3"/>
      <c r="AC35" s="67" t="str">
        <f t="shared" si="69"/>
        <v/>
      </c>
      <c r="AE35" s="152">
        <f t="shared" si="56"/>
        <v>0.53410624801970208</v>
      </c>
      <c r="AF35" s="206">
        <f t="shared" si="57"/>
        <v>0.48911992034573448</v>
      </c>
      <c r="AG35" s="206">
        <f t="shared" si="58"/>
        <v>0.65603956133015395</v>
      </c>
      <c r="AH35" s="206">
        <f t="shared" si="59"/>
        <v>0.7829523620224994</v>
      </c>
      <c r="AI35" s="206">
        <f t="shared" si="60"/>
        <v>0.48743234098377025</v>
      </c>
      <c r="AJ35" s="206">
        <f t="shared" si="61"/>
        <v>0.51699036414929667</v>
      </c>
      <c r="AK35" s="206">
        <f t="shared" si="62"/>
        <v>0.56911382540516675</v>
      </c>
      <c r="AL35" s="206">
        <f t="shared" si="63"/>
        <v>0.55942287943501878</v>
      </c>
      <c r="AM35" s="206">
        <f t="shared" si="64"/>
        <v>0.8067909093137946</v>
      </c>
      <c r="AN35" s="206">
        <f t="shared" si="65"/>
        <v>0.5090389090704629</v>
      </c>
      <c r="AO35" s="206">
        <f t="shared" si="66"/>
        <v>0.57443215901353806</v>
      </c>
      <c r="AP35" s="206"/>
      <c r="AQ35" s="67" t="str">
        <f t="shared" ref="AQ34:AQ45" si="75">IF(AP35="","",(AP35-AO35)/AO35)</f>
        <v/>
      </c>
      <c r="AS35" s="135"/>
      <c r="AT35" s="135"/>
    </row>
    <row r="36" spans="1:46" ht="20.100000000000001" customHeight="1" x14ac:dyDescent="0.25">
      <c r="A36" s="148" t="s">
        <v>84</v>
      </c>
      <c r="B36" s="25">
        <v>172174.69999999992</v>
      </c>
      <c r="C36" s="203">
        <v>197846.85999999996</v>
      </c>
      <c r="D36" s="203">
        <v>108041.16999999998</v>
      </c>
      <c r="E36" s="203">
        <v>128500.73000000004</v>
      </c>
      <c r="F36" s="203">
        <v>196762.29</v>
      </c>
      <c r="G36" s="203">
        <v>236160.21999999988</v>
      </c>
      <c r="H36" s="203">
        <v>161077.74999999983</v>
      </c>
      <c r="I36" s="203">
        <v>171433.78</v>
      </c>
      <c r="J36" s="203">
        <v>180051.81</v>
      </c>
      <c r="K36" s="203">
        <v>296230.03000000038</v>
      </c>
      <c r="L36" s="203">
        <v>281921.69000000006</v>
      </c>
      <c r="M36" s="3"/>
      <c r="N36" s="67" t="str">
        <f t="shared" si="68"/>
        <v/>
      </c>
      <c r="P36" s="134" t="s">
        <v>84</v>
      </c>
      <c r="Q36" s="25">
        <v>7606.0559999999978</v>
      </c>
      <c r="R36" s="203">
        <v>8313.0869999999995</v>
      </c>
      <c r="S36" s="203">
        <v>6909.0559999999987</v>
      </c>
      <c r="T36" s="203">
        <v>9139.0069999999996</v>
      </c>
      <c r="U36" s="203">
        <v>8531.6860000000033</v>
      </c>
      <c r="V36" s="203">
        <v>10841.422999999999</v>
      </c>
      <c r="W36" s="203">
        <v>9653.1510000000035</v>
      </c>
      <c r="X36" s="203">
        <v>9956.3179999999975</v>
      </c>
      <c r="Y36" s="203">
        <v>13765.152</v>
      </c>
      <c r="Z36" s="203">
        <v>14750.275999999996</v>
      </c>
      <c r="AA36" s="203">
        <v>15516.310000000007</v>
      </c>
      <c r="AB36" s="3"/>
      <c r="AC36" s="67" t="str">
        <f t="shared" si="69"/>
        <v/>
      </c>
      <c r="AE36" s="152">
        <f t="shared" si="56"/>
        <v>0.44176385961468218</v>
      </c>
      <c r="AF36" s="206">
        <f t="shared" si="57"/>
        <v>0.42017785877420555</v>
      </c>
      <c r="AG36" s="206">
        <f t="shared" si="58"/>
        <v>0.63948363387771534</v>
      </c>
      <c r="AH36" s="206">
        <f t="shared" si="59"/>
        <v>0.71120273013234991</v>
      </c>
      <c r="AI36" s="206">
        <f t="shared" si="60"/>
        <v>0.43360371542738207</v>
      </c>
      <c r="AJ36" s="206">
        <f t="shared" si="61"/>
        <v>0.45907066820991294</v>
      </c>
      <c r="AK36" s="206">
        <f t="shared" si="62"/>
        <v>0.59928518991605073</v>
      </c>
      <c r="AL36" s="206">
        <f t="shared" si="63"/>
        <v>0.5807675710119673</v>
      </c>
      <c r="AM36" s="206">
        <f t="shared" si="64"/>
        <v>0.76451061502797446</v>
      </c>
      <c r="AN36" s="206">
        <f t="shared" si="65"/>
        <v>0.49793317713264845</v>
      </c>
      <c r="AO36" s="206">
        <f t="shared" si="66"/>
        <v>0.55037659571351194</v>
      </c>
      <c r="AP36" s="206"/>
      <c r="AQ36" s="67" t="str">
        <f t="shared" si="75"/>
        <v/>
      </c>
      <c r="AS36" s="135"/>
      <c r="AT36" s="135"/>
    </row>
    <row r="37" spans="1:46" ht="20.100000000000001" customHeight="1" x14ac:dyDescent="0.25">
      <c r="A37" s="148" t="s">
        <v>85</v>
      </c>
      <c r="B37" s="25">
        <v>184593.24000000002</v>
      </c>
      <c r="C37" s="203">
        <v>144138.26999999993</v>
      </c>
      <c r="D37" s="203">
        <v>79979.249999999985</v>
      </c>
      <c r="E37" s="203">
        <v>122753.58</v>
      </c>
      <c r="F37" s="203">
        <v>216171.5800000001</v>
      </c>
      <c r="G37" s="203">
        <v>152140.34000000008</v>
      </c>
      <c r="H37" s="203">
        <v>149450.11999999976</v>
      </c>
      <c r="I37" s="203">
        <v>137515.64999999997</v>
      </c>
      <c r="J37" s="203">
        <v>157796.10999999999</v>
      </c>
      <c r="K37" s="203">
        <v>248422.98999999993</v>
      </c>
      <c r="L37" s="203">
        <v>186014.71999999988</v>
      </c>
      <c r="M37" s="3"/>
      <c r="N37" s="67" t="str">
        <f t="shared" si="68"/>
        <v/>
      </c>
      <c r="P37" s="134" t="s">
        <v>85</v>
      </c>
      <c r="Q37" s="25">
        <v>8950.255000000001</v>
      </c>
      <c r="R37" s="203">
        <v>8091.360999999999</v>
      </c>
      <c r="S37" s="203">
        <v>7317.6259999999966</v>
      </c>
      <c r="T37" s="203">
        <v>9009.7860000000001</v>
      </c>
      <c r="U37" s="203">
        <v>11821.654999999999</v>
      </c>
      <c r="V37" s="203">
        <v>8422.7539999999954</v>
      </c>
      <c r="W37" s="203">
        <v>8932.4599999999973</v>
      </c>
      <c r="X37" s="203">
        <v>10856.737000000006</v>
      </c>
      <c r="Y37" s="203">
        <v>13503.767</v>
      </c>
      <c r="Z37" s="203">
        <v>13395.533000000005</v>
      </c>
      <c r="AA37" s="203">
        <v>12609.238999999996</v>
      </c>
      <c r="AB37" s="3"/>
      <c r="AC37" s="67" t="str">
        <f t="shared" si="69"/>
        <v/>
      </c>
      <c r="AE37" s="152">
        <f t="shared" si="56"/>
        <v>0.48486363856011194</v>
      </c>
      <c r="AF37" s="206">
        <f t="shared" si="57"/>
        <v>0.56136104589017211</v>
      </c>
      <c r="AG37" s="206">
        <f t="shared" si="58"/>
        <v>0.91494056270845225</v>
      </c>
      <c r="AH37" s="206">
        <f t="shared" si="59"/>
        <v>0.73397337983951261</v>
      </c>
      <c r="AI37" s="206">
        <f t="shared" si="60"/>
        <v>0.54686443981211563</v>
      </c>
      <c r="AJ37" s="206">
        <f t="shared" si="61"/>
        <v>0.55361740351046873</v>
      </c>
      <c r="AK37" s="206">
        <f t="shared" si="62"/>
        <v>0.59768837923984341</v>
      </c>
      <c r="AL37" s="206">
        <f t="shared" si="63"/>
        <v>0.78949101429546453</v>
      </c>
      <c r="AM37" s="206">
        <f t="shared" si="64"/>
        <v>0.85577312393822647</v>
      </c>
      <c r="AN37" s="206">
        <f t="shared" si="65"/>
        <v>0.5392227587309858</v>
      </c>
      <c r="AO37" s="206">
        <f t="shared" si="66"/>
        <v>0.67786242938193297</v>
      </c>
      <c r="AP37" s="206"/>
      <c r="AQ37" s="67" t="str">
        <f t="shared" si="75"/>
        <v/>
      </c>
      <c r="AS37" s="135"/>
      <c r="AT37" s="135"/>
    </row>
    <row r="38" spans="1:46" ht="20.100000000000001" customHeight="1" x14ac:dyDescent="0.25">
      <c r="A38" s="148" t="s">
        <v>86</v>
      </c>
      <c r="B38" s="25">
        <v>174808.49999999997</v>
      </c>
      <c r="C38" s="203">
        <v>100779.39000000001</v>
      </c>
      <c r="D38" s="203">
        <v>69029.49000000002</v>
      </c>
      <c r="E38" s="203">
        <v>154336.00999999978</v>
      </c>
      <c r="F38" s="203">
        <v>191835.92000000007</v>
      </c>
      <c r="G38" s="203">
        <v>123373.27999999998</v>
      </c>
      <c r="H38" s="203">
        <v>139248.31999999989</v>
      </c>
      <c r="I38" s="203">
        <v>159507.64999999994</v>
      </c>
      <c r="J38" s="203">
        <v>217628.21</v>
      </c>
      <c r="K38" s="203">
        <v>280094.85000000021</v>
      </c>
      <c r="L38" s="203">
        <v>217661.72999999981</v>
      </c>
      <c r="M38" s="3"/>
      <c r="N38" s="67" t="str">
        <f t="shared" si="68"/>
        <v/>
      </c>
      <c r="P38" s="134" t="s">
        <v>86</v>
      </c>
      <c r="Q38" s="25">
        <v>8836.2159999999967</v>
      </c>
      <c r="R38" s="203">
        <v>6184.2449999999999</v>
      </c>
      <c r="S38" s="203">
        <v>6843.8590000000013</v>
      </c>
      <c r="T38" s="203">
        <v>12325.401000000003</v>
      </c>
      <c r="U38" s="203">
        <v>11790.632999999998</v>
      </c>
      <c r="V38" s="203">
        <v>8857.4580000000024</v>
      </c>
      <c r="W38" s="203">
        <v>10603.755000000001</v>
      </c>
      <c r="X38" s="203">
        <v>13090.348000000009</v>
      </c>
      <c r="Y38" s="203">
        <v>16694.899000000001</v>
      </c>
      <c r="Z38" s="203">
        <v>17343.396999999994</v>
      </c>
      <c r="AA38" s="203">
        <v>13941.950000000004</v>
      </c>
      <c r="AB38" s="3"/>
      <c r="AC38" s="67" t="str">
        <f t="shared" si="69"/>
        <v/>
      </c>
      <c r="AE38" s="152">
        <f t="shared" si="56"/>
        <v>0.50547976786025839</v>
      </c>
      <c r="AF38" s="206">
        <f t="shared" si="57"/>
        <v>0.61364183688748253</v>
      </c>
      <c r="AG38" s="206">
        <f t="shared" si="58"/>
        <v>0.99143989040046498</v>
      </c>
      <c r="AH38" s="206">
        <f t="shared" si="59"/>
        <v>0.79860824444016809</v>
      </c>
      <c r="AI38" s="206">
        <f t="shared" si="60"/>
        <v>0.61462071336796531</v>
      </c>
      <c r="AJ38" s="206">
        <f t="shared" si="61"/>
        <v>0.7179397354111039</v>
      </c>
      <c r="AK38" s="206">
        <f t="shared" si="62"/>
        <v>0.76149967195295487</v>
      </c>
      <c r="AL38" s="206">
        <f t="shared" si="63"/>
        <v>0.82067211196453671</v>
      </c>
      <c r="AM38" s="206">
        <f t="shared" si="64"/>
        <v>0.76712936250314256</v>
      </c>
      <c r="AN38" s="206">
        <f t="shared" si="65"/>
        <v>0.61919728263479246</v>
      </c>
      <c r="AO38" s="206">
        <f t="shared" si="66"/>
        <v>0.6405329039698443</v>
      </c>
      <c r="AP38" s="206"/>
      <c r="AQ38" s="67" t="str">
        <f t="shared" si="75"/>
        <v/>
      </c>
      <c r="AS38" s="135"/>
      <c r="AT38" s="135"/>
    </row>
    <row r="39" spans="1:46" ht="20.100000000000001" customHeight="1" x14ac:dyDescent="0.25">
      <c r="A39" s="148" t="s">
        <v>87</v>
      </c>
      <c r="B39" s="25">
        <v>143517.88</v>
      </c>
      <c r="C39" s="203">
        <v>108144.17000000003</v>
      </c>
      <c r="D39" s="203">
        <v>125852.90000000002</v>
      </c>
      <c r="E39" s="203">
        <v>102029.78999999992</v>
      </c>
      <c r="F39" s="203">
        <v>191064.2</v>
      </c>
      <c r="G39" s="203">
        <v>143527.37999999992</v>
      </c>
      <c r="H39" s="203">
        <v>151132.13000000012</v>
      </c>
      <c r="I39" s="203">
        <v>135712.65999999989</v>
      </c>
      <c r="J39" s="203">
        <v>269199.01</v>
      </c>
      <c r="K39" s="203">
        <v>227951.96000000008</v>
      </c>
      <c r="L39" s="203">
        <v>227230.06000000014</v>
      </c>
      <c r="M39" s="3"/>
      <c r="N39" s="67" t="str">
        <f t="shared" si="68"/>
        <v/>
      </c>
      <c r="P39" s="134" t="s">
        <v>87</v>
      </c>
      <c r="Q39" s="25">
        <v>8561.616</v>
      </c>
      <c r="R39" s="203">
        <v>7679.9049999999988</v>
      </c>
      <c r="S39" s="203">
        <v>10402.912</v>
      </c>
      <c r="T39" s="203">
        <v>7707.6290000000035</v>
      </c>
      <c r="U39" s="203">
        <v>12654.747000000003</v>
      </c>
      <c r="V39" s="203">
        <v>9979.3469999999979</v>
      </c>
      <c r="W39" s="203">
        <v>10712.686999999996</v>
      </c>
      <c r="X39" s="203">
        <v>11080.005999999999</v>
      </c>
      <c r="Y39" s="203">
        <v>17646.002</v>
      </c>
      <c r="Z39" s="203">
        <v>15712.195000000003</v>
      </c>
      <c r="AA39" s="203">
        <v>15033.439000000002</v>
      </c>
      <c r="AB39" s="3"/>
      <c r="AC39" s="67" t="str">
        <f t="shared" si="69"/>
        <v/>
      </c>
      <c r="AE39" s="152">
        <f t="shared" ref="AE39:AF45" si="76">(Q39/B39)*10</f>
        <v>0.59655396247491954</v>
      </c>
      <c r="AF39" s="206">
        <f t="shared" si="76"/>
        <v>0.7101543245465749</v>
      </c>
      <c r="AG39" s="206">
        <f t="shared" ref="AG39:AL41" si="77">IF(S39="","",(S39/D39)*10)</f>
        <v>0.82659295097689434</v>
      </c>
      <c r="AH39" s="206">
        <f t="shared" si="77"/>
        <v>0.75542927217629385</v>
      </c>
      <c r="AI39" s="206">
        <f t="shared" si="77"/>
        <v>0.66232957299169615</v>
      </c>
      <c r="AJ39" s="206">
        <f t="shared" si="77"/>
        <v>0.69529221532504837</v>
      </c>
      <c r="AK39" s="206">
        <f t="shared" si="77"/>
        <v>0.70882922115899427</v>
      </c>
      <c r="AL39" s="206">
        <f t="shared" si="77"/>
        <v>0.81643127472411259</v>
      </c>
      <c r="AM39" s="206">
        <f t="shared" ref="AM39:AN41" si="78">IF(Y39="","",(Y39/J39)*10)</f>
        <v>0.6555002561116402</v>
      </c>
      <c r="AN39" s="206">
        <f t="shared" si="78"/>
        <v>0.68927659143619546</v>
      </c>
      <c r="AO39" s="206">
        <f t="shared" ref="AO39:AO41" si="79">IF(AA39="","",(AA39/L39)*10)</f>
        <v>0.66159552129678589</v>
      </c>
      <c r="AP39" s="206"/>
      <c r="AQ39" s="67" t="str">
        <f t="shared" si="75"/>
        <v/>
      </c>
      <c r="AS39" s="135"/>
      <c r="AT39" s="135"/>
    </row>
    <row r="40" spans="1:46" ht="20.100000000000001" customHeight="1" thickBot="1" x14ac:dyDescent="0.3">
      <c r="A40" s="148" t="s">
        <v>88</v>
      </c>
      <c r="B40" s="25">
        <v>152820.21000000002</v>
      </c>
      <c r="C40" s="203">
        <v>216465.13999999996</v>
      </c>
      <c r="D40" s="203">
        <v>85804.429999999964</v>
      </c>
      <c r="E40" s="203">
        <v>229961.75</v>
      </c>
      <c r="F40" s="203">
        <v>233293.19000000015</v>
      </c>
      <c r="G40" s="203">
        <v>149139.44999999995</v>
      </c>
      <c r="H40" s="203">
        <v>169639.46999999994</v>
      </c>
      <c r="I40" s="203">
        <v>161502.75000000003</v>
      </c>
      <c r="J40" s="203">
        <v>201567.8</v>
      </c>
      <c r="K40" s="203">
        <v>231272.66000000015</v>
      </c>
      <c r="L40" s="203">
        <v>268290.83000000025</v>
      </c>
      <c r="M40" s="3"/>
      <c r="N40" s="67" t="str">
        <f t="shared" si="68"/>
        <v/>
      </c>
      <c r="P40" s="136" t="s">
        <v>88</v>
      </c>
      <c r="Q40" s="25">
        <v>8577.6339999999964</v>
      </c>
      <c r="R40" s="203">
        <v>10729.738000000001</v>
      </c>
      <c r="S40" s="203">
        <v>8400.3320000000022</v>
      </c>
      <c r="T40" s="203">
        <v>14080.129999999997</v>
      </c>
      <c r="U40" s="203">
        <v>13582.820000000003</v>
      </c>
      <c r="V40" s="203">
        <v>9345.7980000000007</v>
      </c>
      <c r="W40" s="203">
        <v>11478.792000000003</v>
      </c>
      <c r="X40" s="203">
        <v>14722.865999999998</v>
      </c>
      <c r="Y40" s="203">
        <v>13500.736999999999</v>
      </c>
      <c r="Z40" s="203">
        <v>16104.085999999999</v>
      </c>
      <c r="AA40" s="203">
        <v>14972.288999999988</v>
      </c>
      <c r="AB40" s="3"/>
      <c r="AC40" s="67" t="str">
        <f t="shared" si="69"/>
        <v/>
      </c>
      <c r="AE40" s="152">
        <f t="shared" si="76"/>
        <v>0.56128924309160388</v>
      </c>
      <c r="AF40" s="206">
        <f t="shared" si="76"/>
        <v>0.49567972006947647</v>
      </c>
      <c r="AG40" s="206">
        <f t="shared" si="77"/>
        <v>0.9790091257525988</v>
      </c>
      <c r="AH40" s="206">
        <f t="shared" si="77"/>
        <v>0.61228139027468687</v>
      </c>
      <c r="AI40" s="206">
        <f t="shared" si="77"/>
        <v>0.5822210241113337</v>
      </c>
      <c r="AJ40" s="206">
        <f t="shared" si="77"/>
        <v>0.62664828118918259</v>
      </c>
      <c r="AK40" s="206">
        <f t="shared" si="77"/>
        <v>0.67665809142176681</v>
      </c>
      <c r="AL40" s="206">
        <f t="shared" si="77"/>
        <v>0.91161704676855315</v>
      </c>
      <c r="AM40" s="206">
        <f t="shared" si="78"/>
        <v>0.66978639445387611</v>
      </c>
      <c r="AN40" s="206">
        <f t="shared" si="78"/>
        <v>0.69632467581771174</v>
      </c>
      <c r="AO40" s="206">
        <f t="shared" si="79"/>
        <v>0.5580618987238577</v>
      </c>
      <c r="AP40" s="206" t="str">
        <f t="shared" ref="AP40:AP41" si="80">IF(AB40="","",(AB40/M40)*10)</f>
        <v/>
      </c>
      <c r="AQ40" s="67" t="str">
        <f t="shared" si="75"/>
        <v/>
      </c>
      <c r="AS40" s="135"/>
      <c r="AT40" s="135"/>
    </row>
    <row r="41" spans="1:46" ht="20.100000000000001" customHeight="1" thickBot="1" x14ac:dyDescent="0.3">
      <c r="A41" s="42" t="str">
        <f>A19</f>
        <v>jan-jun</v>
      </c>
      <c r="B41" s="222">
        <f>SUM(B29:B34)</f>
        <v>832029.45</v>
      </c>
      <c r="C41" s="223">
        <f t="shared" ref="C41:M41" si="81">SUM(C29:C34)</f>
        <v>720109.52999999991</v>
      </c>
      <c r="D41" s="223">
        <f t="shared" si="81"/>
        <v>694932.91999999993</v>
      </c>
      <c r="E41" s="223">
        <f t="shared" si="81"/>
        <v>679151.54</v>
      </c>
      <c r="F41" s="223">
        <f t="shared" si="81"/>
        <v>1029125.3599999999</v>
      </c>
      <c r="G41" s="223">
        <f t="shared" si="81"/>
        <v>1116298.1099999999</v>
      </c>
      <c r="H41" s="223">
        <f t="shared" si="81"/>
        <v>883890.18</v>
      </c>
      <c r="I41" s="223">
        <f t="shared" si="81"/>
        <v>1181564.45</v>
      </c>
      <c r="J41" s="223">
        <f t="shared" si="81"/>
        <v>772749.2300000001</v>
      </c>
      <c r="K41" s="223">
        <f t="shared" si="81"/>
        <v>1370905.81</v>
      </c>
      <c r="L41" s="223">
        <f t="shared" si="81"/>
        <v>1260238.8899999999</v>
      </c>
      <c r="M41" s="224">
        <f t="shared" si="81"/>
        <v>1529237.1700000013</v>
      </c>
      <c r="N41" s="76">
        <f t="shared" si="68"/>
        <v>0.21345022926566046</v>
      </c>
      <c r="P41" s="134"/>
      <c r="Q41" s="222">
        <f>SUM(Q29:Q34)</f>
        <v>37859.595000000001</v>
      </c>
      <c r="R41" s="223">
        <f t="shared" ref="R41:AB41" si="82">SUM(R29:R34)</f>
        <v>32603.212000000003</v>
      </c>
      <c r="S41" s="223">
        <f t="shared" si="82"/>
        <v>36984.89</v>
      </c>
      <c r="T41" s="223">
        <f t="shared" si="82"/>
        <v>55048.297999999995</v>
      </c>
      <c r="U41" s="223">
        <f t="shared" si="82"/>
        <v>52633.047999999995</v>
      </c>
      <c r="V41" s="223">
        <f t="shared" si="82"/>
        <v>55849.864000000016</v>
      </c>
      <c r="W41" s="223">
        <f t="shared" si="82"/>
        <v>49281.050999999999</v>
      </c>
      <c r="X41" s="223">
        <f t="shared" si="82"/>
        <v>64884.561000000002</v>
      </c>
      <c r="Y41" s="223">
        <f t="shared" si="82"/>
        <v>64078.058000000005</v>
      </c>
      <c r="Z41" s="223">
        <f t="shared" si="82"/>
        <v>76261.714000000007</v>
      </c>
      <c r="AA41" s="223">
        <f t="shared" si="82"/>
        <v>74310.685999999958</v>
      </c>
      <c r="AB41" s="224">
        <f t="shared" si="82"/>
        <v>78414.821000000025</v>
      </c>
      <c r="AC41" s="76">
        <f t="shared" si="69"/>
        <v>5.5229405364392276E-2</v>
      </c>
      <c r="AE41" s="227">
        <f t="shared" si="76"/>
        <v>0.45502710270652086</v>
      </c>
      <c r="AF41" s="228">
        <f t="shared" si="76"/>
        <v>0.45275351376060813</v>
      </c>
      <c r="AG41" s="228">
        <f t="shared" si="77"/>
        <v>0.53220805829719509</v>
      </c>
      <c r="AH41" s="228">
        <f t="shared" si="77"/>
        <v>0.81054513989617094</v>
      </c>
      <c r="AI41" s="228">
        <f t="shared" si="77"/>
        <v>0.51143475854098086</v>
      </c>
      <c r="AJ41" s="228">
        <f t="shared" si="77"/>
        <v>0.50031316455422492</v>
      </c>
      <c r="AK41" s="228">
        <f t="shared" si="77"/>
        <v>0.5575472170083392</v>
      </c>
      <c r="AL41" s="228">
        <f t="shared" si="77"/>
        <v>0.54914110694511842</v>
      </c>
      <c r="AM41" s="228">
        <f t="shared" si="78"/>
        <v>0.82922189388658463</v>
      </c>
      <c r="AN41" s="228">
        <f t="shared" si="78"/>
        <v>0.55628704352781178</v>
      </c>
      <c r="AO41" s="228">
        <f t="shared" si="79"/>
        <v>0.5896555533213228</v>
      </c>
      <c r="AP41" s="228">
        <f t="shared" si="80"/>
        <v>0.51277082808548236</v>
      </c>
      <c r="AQ41" s="76">
        <f t="shared" si="75"/>
        <v>-0.13038921587827973</v>
      </c>
      <c r="AS41" s="135"/>
      <c r="AT41" s="135"/>
    </row>
    <row r="42" spans="1:46" ht="20.100000000000001" customHeight="1" x14ac:dyDescent="0.25">
      <c r="A42" s="148" t="s">
        <v>89</v>
      </c>
      <c r="B42" s="25">
        <f>SUM(B29:B31)</f>
        <v>383486.16999999993</v>
      </c>
      <c r="C42" s="203">
        <f>SUM(C29:C31)</f>
        <v>359736.73</v>
      </c>
      <c r="D42" s="203">
        <f>SUM(D29:D31)</f>
        <v>337710.40999999992</v>
      </c>
      <c r="E42" s="203">
        <f t="shared" ref="E42:I42" si="83">SUM(E29:E31)</f>
        <v>269354.83</v>
      </c>
      <c r="F42" s="203">
        <f t="shared" si="83"/>
        <v>518885.16000000003</v>
      </c>
      <c r="G42" s="203">
        <f t="shared" si="83"/>
        <v>534367.81999999983</v>
      </c>
      <c r="H42" s="203">
        <f t="shared" si="83"/>
        <v>446495.15</v>
      </c>
      <c r="I42" s="203">
        <f t="shared" si="83"/>
        <v>530104.43999999994</v>
      </c>
      <c r="J42" s="203">
        <f t="shared" ref="J42:L42" si="84">SUM(J29:J31)</f>
        <v>340089.82</v>
      </c>
      <c r="K42" s="203">
        <f t="shared" si="84"/>
        <v>649570.5</v>
      </c>
      <c r="L42" s="203">
        <f t="shared" si="84"/>
        <v>648034.30999999982</v>
      </c>
      <c r="M42" s="3">
        <f>IF(M31="","",SUM(M29:M31))</f>
        <v>787919.63000000105</v>
      </c>
      <c r="N42" s="76">
        <f t="shared" si="68"/>
        <v>0.21586097810160895</v>
      </c>
      <c r="P42" s="133" t="s">
        <v>89</v>
      </c>
      <c r="Q42" s="25">
        <f>SUM(Q29:Q31)</f>
        <v>17209.863000000001</v>
      </c>
      <c r="R42" s="203">
        <f>SUM(R29:R31)</f>
        <v>15796.161</v>
      </c>
      <c r="S42" s="203">
        <f>SUM(S29:S31)</f>
        <v>16995.894999999997</v>
      </c>
      <c r="T42" s="203">
        <f t="shared" ref="T42:X42" si="85">SUM(T29:T31)</f>
        <v>22740.453000000001</v>
      </c>
      <c r="U42" s="203">
        <f t="shared" si="85"/>
        <v>26284.577999999994</v>
      </c>
      <c r="V42" s="203">
        <f t="shared" si="85"/>
        <v>26114.18</v>
      </c>
      <c r="W42" s="203">
        <f t="shared" si="85"/>
        <v>24267.392</v>
      </c>
      <c r="X42" s="203">
        <f t="shared" si="85"/>
        <v>28921.351000000002</v>
      </c>
      <c r="Y42" s="203">
        <f t="shared" ref="Y42:AA42" si="86">SUM(Y29:Y31)</f>
        <v>27891.383000000002</v>
      </c>
      <c r="Z42" s="203">
        <f t="shared" ref="Z42" si="87">SUM(Z29:Z31)</f>
        <v>37417.438999999998</v>
      </c>
      <c r="AA42" s="203">
        <f t="shared" si="86"/>
        <v>38796.307999999975</v>
      </c>
      <c r="AB42" s="3">
        <f>IF(AB31="","",SUM(AB29:AB31))</f>
        <v>40584.143000000011</v>
      </c>
      <c r="AC42" s="76">
        <f t="shared" si="69"/>
        <v>4.6082606623290973E-2</v>
      </c>
      <c r="AE42" s="151">
        <f t="shared" si="76"/>
        <v>0.44877401967325198</v>
      </c>
      <c r="AF42" s="205">
        <f t="shared" si="76"/>
        <v>0.43910336873301764</v>
      </c>
      <c r="AG42" s="205">
        <f t="shared" ref="AG42:AL44" si="88">(S42/D42)*10</f>
        <v>0.50326831796508742</v>
      </c>
      <c r="AH42" s="205">
        <f t="shared" si="88"/>
        <v>0.84425636622146327</v>
      </c>
      <c r="AI42" s="205">
        <f t="shared" si="88"/>
        <v>0.50655867668290977</v>
      </c>
      <c r="AJ42" s="205">
        <f t="shared" si="88"/>
        <v>0.48869297556129054</v>
      </c>
      <c r="AK42" s="205">
        <f t="shared" si="88"/>
        <v>0.54350852411274786</v>
      </c>
      <c r="AL42" s="205">
        <f t="shared" si="88"/>
        <v>0.54557835810618771</v>
      </c>
      <c r="AM42" s="205">
        <f t="shared" ref="AM42:AN44" si="89">(Y42/J42)*10</f>
        <v>0.8201181382024314</v>
      </c>
      <c r="AN42" s="205">
        <f t="shared" si="89"/>
        <v>0.57603353292675696</v>
      </c>
      <c r="AO42" s="205">
        <f t="shared" ref="AO42:AP44" si="90">(AA42/L42)*10</f>
        <v>0.59867675833398371</v>
      </c>
      <c r="AP42" s="205">
        <f t="shared" si="90"/>
        <v>0.51507972964196813</v>
      </c>
      <c r="AQ42" s="76">
        <f t="shared" si="75"/>
        <v>-0.13963633551543236</v>
      </c>
      <c r="AS42" s="135"/>
      <c r="AT42" s="135"/>
    </row>
    <row r="43" spans="1:46" ht="20.100000000000001" customHeight="1" x14ac:dyDescent="0.25">
      <c r="A43" s="148" t="s">
        <v>90</v>
      </c>
      <c r="B43" s="25">
        <f>SUM(B32:B34)</f>
        <v>448543.28</v>
      </c>
      <c r="C43" s="203">
        <f>SUM(C32:C34)</f>
        <v>360372.79999999993</v>
      </c>
      <c r="D43" s="203">
        <f>SUM(D32:D34)</f>
        <v>357222.51</v>
      </c>
      <c r="E43" s="203">
        <f t="shared" ref="E43:I43" si="91">SUM(E32:E34)</f>
        <v>409796.7099999999</v>
      </c>
      <c r="F43" s="203">
        <f t="shared" si="91"/>
        <v>510240.19999999995</v>
      </c>
      <c r="G43" s="203">
        <f t="shared" si="91"/>
        <v>581930.29000000015</v>
      </c>
      <c r="H43" s="203">
        <f t="shared" si="91"/>
        <v>437395.03</v>
      </c>
      <c r="I43" s="203">
        <f t="shared" si="91"/>
        <v>651460.00999999989</v>
      </c>
      <c r="J43" s="203">
        <f t="shared" ref="J43:L43" si="92">SUM(J32:J34)</f>
        <v>432659.41000000003</v>
      </c>
      <c r="K43" s="203">
        <f t="shared" si="92"/>
        <v>721335.31</v>
      </c>
      <c r="L43" s="203">
        <f t="shared" si="92"/>
        <v>612204.58000000007</v>
      </c>
      <c r="M43" s="3">
        <f>IF(M34="","",SUM(M32:M34))</f>
        <v>741317.54000000015</v>
      </c>
      <c r="N43" s="67">
        <f t="shared" si="68"/>
        <v>0.21089838955468132</v>
      </c>
      <c r="P43" s="134" t="s">
        <v>90</v>
      </c>
      <c r="Q43" s="25">
        <f>SUM(Q32:Q34)</f>
        <v>20649.732000000004</v>
      </c>
      <c r="R43" s="203">
        <f>SUM(R32:R34)</f>
        <v>16807.051000000003</v>
      </c>
      <c r="S43" s="203">
        <f>SUM(S32:S34)</f>
        <v>19988.995000000003</v>
      </c>
      <c r="T43" s="203">
        <f t="shared" ref="T43:X43" si="93">SUM(T32:T34)</f>
        <v>32307.84499999999</v>
      </c>
      <c r="U43" s="203">
        <f t="shared" si="93"/>
        <v>26348.47</v>
      </c>
      <c r="V43" s="203">
        <f t="shared" si="93"/>
        <v>29735.684000000008</v>
      </c>
      <c r="W43" s="203">
        <f t="shared" si="93"/>
        <v>25013.658999999996</v>
      </c>
      <c r="X43" s="203">
        <f t="shared" si="93"/>
        <v>35963.210000000006</v>
      </c>
      <c r="Y43" s="203">
        <f t="shared" ref="Y43:AA43" si="94">SUM(Y32:Y34)</f>
        <v>36186.675000000003</v>
      </c>
      <c r="Z43" s="203">
        <f t="shared" ref="Z43" si="95">SUM(Z32:Z34)</f>
        <v>38844.275000000009</v>
      </c>
      <c r="AA43" s="203">
        <f t="shared" si="94"/>
        <v>35514.37799999999</v>
      </c>
      <c r="AB43" s="3">
        <f>IF(AB34="","",SUM(AB32:AB34))</f>
        <v>37830.678000000007</v>
      </c>
      <c r="AC43" s="67">
        <f t="shared" si="69"/>
        <v>6.522147170928963E-2</v>
      </c>
      <c r="AE43" s="152">
        <f t="shared" si="76"/>
        <v>0.46037323310250017</v>
      </c>
      <c r="AF43" s="206">
        <f t="shared" si="76"/>
        <v>0.46637956582738782</v>
      </c>
      <c r="AG43" s="206">
        <f t="shared" si="88"/>
        <v>0.55956706087754671</v>
      </c>
      <c r="AH43" s="206">
        <f t="shared" si="88"/>
        <v>0.78838712492347729</v>
      </c>
      <c r="AI43" s="206">
        <f t="shared" si="88"/>
        <v>0.51639345547450011</v>
      </c>
      <c r="AJ43" s="206">
        <f t="shared" si="88"/>
        <v>0.51098360939417675</v>
      </c>
      <c r="AK43" s="206">
        <f t="shared" si="88"/>
        <v>0.57187798864564132</v>
      </c>
      <c r="AL43" s="206">
        <f t="shared" si="88"/>
        <v>0.55204017818376927</v>
      </c>
      <c r="AM43" s="206">
        <f t="shared" si="89"/>
        <v>0.83637785666097031</v>
      </c>
      <c r="AN43" s="206">
        <f t="shared" si="89"/>
        <v>0.53850510936446472</v>
      </c>
      <c r="AO43" s="206">
        <f t="shared" si="90"/>
        <v>0.58010637555178013</v>
      </c>
      <c r="AP43" s="206">
        <f t="shared" ref="AP43" si="96">(AB43/M43)*10</f>
        <v>0.51031678004003522</v>
      </c>
      <c r="AQ43" s="67">
        <f t="shared" ref="AQ43" si="97">IF(AP43="","",(AP43-AO43)/AO43)</f>
        <v>-0.12030482417188243</v>
      </c>
      <c r="AS43" s="135"/>
      <c r="AT43" s="135"/>
    </row>
    <row r="44" spans="1:46" ht="20.100000000000001" customHeight="1" x14ac:dyDescent="0.25">
      <c r="A44" s="148" t="s">
        <v>91</v>
      </c>
      <c r="B44" s="25">
        <f>SUM(B35:B37)</f>
        <v>510343.31999999995</v>
      </c>
      <c r="C44" s="203">
        <f>SUM(C35:C37)</f>
        <v>488016.22999999986</v>
      </c>
      <c r="D44" s="203">
        <f>SUM(D35:D37)</f>
        <v>317431.6399999999</v>
      </c>
      <c r="E44" s="203">
        <f t="shared" ref="E44:I44" si="98">SUM(E35:E37)</f>
        <v>430814.19999999995</v>
      </c>
      <c r="F44" s="203">
        <f t="shared" si="98"/>
        <v>682291.91</v>
      </c>
      <c r="G44" s="203">
        <f t="shared" si="98"/>
        <v>625733.66999999993</v>
      </c>
      <c r="H44" s="203">
        <f t="shared" si="98"/>
        <v>458250.33999999968</v>
      </c>
      <c r="I44" s="203">
        <f t="shared" si="98"/>
        <v>516089.50999999983</v>
      </c>
      <c r="J44" s="203">
        <f t="shared" ref="J44:L44" si="99">SUM(J35:J37)</f>
        <v>514049.36</v>
      </c>
      <c r="K44" s="203">
        <f t="shared" si="99"/>
        <v>823163.40000000037</v>
      </c>
      <c r="L44" s="203">
        <f t="shared" si="99"/>
        <v>735347.1</v>
      </c>
      <c r="M44" s="3" t="str">
        <f>IF(M37="","",SUM(M35:M37))</f>
        <v/>
      </c>
      <c r="N44" s="67" t="str">
        <f t="shared" si="68"/>
        <v/>
      </c>
      <c r="P44" s="134" t="s">
        <v>91</v>
      </c>
      <c r="Q44" s="25">
        <f>SUM(Q35:Q37)</f>
        <v>24758.867999999999</v>
      </c>
      <c r="R44" s="203">
        <f>SUM(R35:R37)</f>
        <v>23547.119999999995</v>
      </c>
      <c r="S44" s="203">
        <f>SUM(S35:S37)</f>
        <v>22716.569999999996</v>
      </c>
      <c r="T44" s="203">
        <f t="shared" ref="T44:X44" si="100">SUM(T35:T37)</f>
        <v>32207.47700000001</v>
      </c>
      <c r="U44" s="203">
        <f t="shared" si="100"/>
        <v>33482.723000000005</v>
      </c>
      <c r="V44" s="203">
        <f t="shared" si="100"/>
        <v>31539.239999999998</v>
      </c>
      <c r="W44" s="203">
        <f t="shared" si="100"/>
        <v>26992.701000000008</v>
      </c>
      <c r="X44" s="203">
        <f t="shared" si="100"/>
        <v>32400.945000000014</v>
      </c>
      <c r="Y44" s="203">
        <f t="shared" ref="Y44:AA44" si="101">SUM(Y35:Y37)</f>
        <v>41484.690999999999</v>
      </c>
      <c r="Z44" s="203">
        <f t="shared" ref="Z44" si="102">SUM(Z35:Z37)</f>
        <v>42323.071000000004</v>
      </c>
      <c r="AA44" s="203">
        <f t="shared" si="101"/>
        <v>43486.478999999999</v>
      </c>
      <c r="AB44" s="3" t="str">
        <f>IF(AB37="","",SUM(AB35:AB37))</f>
        <v/>
      </c>
      <c r="AC44" s="67" t="str">
        <f t="shared" si="69"/>
        <v/>
      </c>
      <c r="AE44" s="152">
        <f t="shared" si="76"/>
        <v>0.48514141421504259</v>
      </c>
      <c r="AF44" s="206">
        <f t="shared" si="76"/>
        <v>0.48250690351015585</v>
      </c>
      <c r="AG44" s="206">
        <f t="shared" si="88"/>
        <v>0.71563660131674345</v>
      </c>
      <c r="AH44" s="206">
        <f t="shared" si="88"/>
        <v>0.74759552958096576</v>
      </c>
      <c r="AI44" s="206">
        <f t="shared" si="88"/>
        <v>0.49073897124179594</v>
      </c>
      <c r="AJ44" s="206">
        <f t="shared" si="88"/>
        <v>0.50403616605767754</v>
      </c>
      <c r="AK44" s="206">
        <f t="shared" si="88"/>
        <v>0.58903831909868365</v>
      </c>
      <c r="AL44" s="206">
        <f t="shared" si="88"/>
        <v>0.62781638402222173</v>
      </c>
      <c r="AM44" s="206">
        <f t="shared" si="89"/>
        <v>0.80701765682579585</v>
      </c>
      <c r="AN44" s="206">
        <f t="shared" si="89"/>
        <v>0.5141515159687613</v>
      </c>
      <c r="AO44" s="206">
        <f t="shared" si="90"/>
        <v>0.5913735023909118</v>
      </c>
      <c r="AP44" s="206"/>
      <c r="AQ44" s="67" t="str">
        <f t="shared" si="75"/>
        <v/>
      </c>
      <c r="AS44" s="135"/>
      <c r="AT44" s="135"/>
    </row>
    <row r="45" spans="1:46" ht="20.100000000000001" customHeight="1" thickBot="1" x14ac:dyDescent="0.3">
      <c r="A45" s="149" t="s">
        <v>92</v>
      </c>
      <c r="B45" s="27">
        <f>SUM(B38:B40)</f>
        <v>471146.59</v>
      </c>
      <c r="C45" s="204">
        <f>SUM(C38:C40)</f>
        <v>425388.7</v>
      </c>
      <c r="D45" s="204">
        <f>IF(D40="","",SUM(D38:D40))</f>
        <v>280686.82</v>
      </c>
      <c r="E45" s="204">
        <f t="shared" ref="E45:M45" si="103">IF(E40="","",SUM(E38:E40))</f>
        <v>486327.5499999997</v>
      </c>
      <c r="F45" s="204">
        <f t="shared" si="103"/>
        <v>616193.31000000029</v>
      </c>
      <c r="G45" s="204">
        <f t="shared" si="103"/>
        <v>416040.10999999987</v>
      </c>
      <c r="H45" s="204">
        <f t="shared" si="103"/>
        <v>460019.91999999993</v>
      </c>
      <c r="I45" s="204">
        <f t="shared" si="103"/>
        <v>456723.05999999982</v>
      </c>
      <c r="J45" s="204">
        <f t="shared" ref="J45:L45" si="104">IF(J40="","",SUM(J38:J40))</f>
        <v>688395.02</v>
      </c>
      <c r="K45" s="204">
        <f t="shared" si="104"/>
        <v>739319.47000000044</v>
      </c>
      <c r="L45" s="204">
        <f t="shared" si="104"/>
        <v>713182.62000000011</v>
      </c>
      <c r="M45" s="150" t="str">
        <f t="shared" si="103"/>
        <v/>
      </c>
      <c r="N45" s="70" t="str">
        <f t="shared" si="68"/>
        <v/>
      </c>
      <c r="P45" s="136" t="s">
        <v>92</v>
      </c>
      <c r="Q45" s="27">
        <f>SUM(Q38:Q40)</f>
        <v>25975.465999999993</v>
      </c>
      <c r="R45" s="204">
        <f>SUM(R38:R40)</f>
        <v>24593.887999999999</v>
      </c>
      <c r="S45" s="204">
        <f>IF(S40="","",SUM(S38:S40))</f>
        <v>25647.103000000003</v>
      </c>
      <c r="T45" s="204">
        <f t="shared" ref="T45:AB45" si="105">IF(T40="","",SUM(T38:T40))</f>
        <v>34113.160000000003</v>
      </c>
      <c r="U45" s="204">
        <f t="shared" si="105"/>
        <v>38028.200000000004</v>
      </c>
      <c r="V45" s="204">
        <f t="shared" si="105"/>
        <v>28182.603000000003</v>
      </c>
      <c r="W45" s="204">
        <f t="shared" si="105"/>
        <v>32795.233999999997</v>
      </c>
      <c r="X45" s="204">
        <f t="shared" si="105"/>
        <v>38893.22</v>
      </c>
      <c r="Y45" s="204">
        <f t="shared" ref="Y45:AA45" si="106">IF(Y40="","",SUM(Y38:Y40))</f>
        <v>47841.637999999999</v>
      </c>
      <c r="Z45" s="204">
        <f t="shared" ref="Z45" si="107">IF(Z40="","",SUM(Z38:Z40))</f>
        <v>49159.678</v>
      </c>
      <c r="AA45" s="204">
        <f t="shared" si="106"/>
        <v>43947.677999999993</v>
      </c>
      <c r="AB45" s="150" t="str">
        <f t="shared" si="105"/>
        <v/>
      </c>
      <c r="AC45" s="70" t="str">
        <f t="shared" si="69"/>
        <v/>
      </c>
      <c r="AE45" s="153">
        <f t="shared" si="76"/>
        <v>0.5513245039086454</v>
      </c>
      <c r="AF45" s="207">
        <f t="shared" si="76"/>
        <v>0.5781509475921669</v>
      </c>
      <c r="AG45" s="207">
        <f t="shared" ref="AG45:AL45" si="108">IF(S40="","",(S45/D45)*10)</f>
        <v>0.91372665805968378</v>
      </c>
      <c r="AH45" s="207">
        <f t="shared" si="108"/>
        <v>0.70144411929778661</v>
      </c>
      <c r="AI45" s="207">
        <f t="shared" si="108"/>
        <v>0.61714723907015456</v>
      </c>
      <c r="AJ45" s="207">
        <f t="shared" si="108"/>
        <v>0.67740110442716717</v>
      </c>
      <c r="AK45" s="207">
        <f t="shared" si="108"/>
        <v>0.7129089975060211</v>
      </c>
      <c r="AL45" s="207">
        <f t="shared" si="108"/>
        <v>0.85157119064669118</v>
      </c>
      <c r="AM45" s="207">
        <f t="shared" ref="AM45:AN45" si="109">IF(Y40="","",(Y45/J45)*10)</f>
        <v>0.69497362139545982</v>
      </c>
      <c r="AN45" s="207">
        <f t="shared" si="109"/>
        <v>0.66493146731277042</v>
      </c>
      <c r="AO45" s="207">
        <f t="shared" ref="AO45" si="110">IF(AA40="","",(AA45/L45)*10)</f>
        <v>0.61621913893526992</v>
      </c>
      <c r="AP45" s="207" t="str">
        <f t="shared" ref="AP45" si="111">IF(AB40="","",(AB45/M45)*10)</f>
        <v/>
      </c>
      <c r="AQ45" s="70" t="str">
        <f t="shared" si="75"/>
        <v/>
      </c>
      <c r="AS45" s="135"/>
      <c r="AT45" s="135"/>
    </row>
    <row r="46" spans="1:46" x14ac:dyDescent="0.25"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S46" s="135"/>
      <c r="AT46" s="135"/>
    </row>
    <row r="47" spans="1:46" ht="15.75" thickBot="1" x14ac:dyDescent="0.3">
      <c r="N47" s="279" t="s">
        <v>1</v>
      </c>
      <c r="AC47" s="174">
        <v>1000</v>
      </c>
      <c r="AQ47" s="174" t="s">
        <v>51</v>
      </c>
      <c r="AS47" s="135"/>
      <c r="AT47" s="135"/>
    </row>
    <row r="48" spans="1:46" ht="20.100000000000001" customHeight="1" x14ac:dyDescent="0.25">
      <c r="A48" s="440" t="s">
        <v>15</v>
      </c>
      <c r="B48" s="442" t="s">
        <v>75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4"/>
      <c r="N48" s="450" t="str">
        <f>N26</f>
        <v>D       2021/2020</v>
      </c>
      <c r="P48" s="447" t="s">
        <v>3</v>
      </c>
      <c r="Q48" s="449" t="s">
        <v>75</v>
      </c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4"/>
      <c r="AC48" s="452" t="str">
        <f>N48</f>
        <v>D       2021/2020</v>
      </c>
      <c r="AE48" s="449" t="s">
        <v>75</v>
      </c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4"/>
      <c r="AQ48" s="450" t="s">
        <v>121</v>
      </c>
      <c r="AS48" s="135"/>
      <c r="AT48" s="135"/>
    </row>
    <row r="49" spans="1:46" ht="20.100000000000001" customHeight="1" thickBot="1" x14ac:dyDescent="0.3">
      <c r="A49" s="441"/>
      <c r="B49" s="120">
        <v>2010</v>
      </c>
      <c r="C49" s="181">
        <v>2011</v>
      </c>
      <c r="D49" s="181">
        <v>2012</v>
      </c>
      <c r="E49" s="181">
        <v>2013</v>
      </c>
      <c r="F49" s="181">
        <v>2014</v>
      </c>
      <c r="G49" s="181">
        <v>2015</v>
      </c>
      <c r="H49" s="181">
        <v>2016</v>
      </c>
      <c r="I49" s="181">
        <v>2017</v>
      </c>
      <c r="J49" s="181">
        <v>2018</v>
      </c>
      <c r="K49" s="181">
        <v>2019</v>
      </c>
      <c r="L49" s="181">
        <v>2020</v>
      </c>
      <c r="M49" s="179">
        <v>2021</v>
      </c>
      <c r="N49" s="451"/>
      <c r="P49" s="448"/>
      <c r="Q49" s="31">
        <v>2010</v>
      </c>
      <c r="R49" s="181">
        <v>2011</v>
      </c>
      <c r="S49" s="181">
        <v>2012</v>
      </c>
      <c r="T49" s="181">
        <v>2013</v>
      </c>
      <c r="U49" s="181">
        <v>2014</v>
      </c>
      <c r="V49" s="181">
        <v>2015</v>
      </c>
      <c r="W49" s="181">
        <v>2016</v>
      </c>
      <c r="X49" s="181">
        <v>2017</v>
      </c>
      <c r="Y49" s="181">
        <v>2018</v>
      </c>
      <c r="Z49" s="181">
        <v>2019</v>
      </c>
      <c r="AA49" s="181">
        <v>2020</v>
      </c>
      <c r="AB49" s="179">
        <v>2021</v>
      </c>
      <c r="AC49" s="453"/>
      <c r="AE49" s="31">
        <v>2010</v>
      </c>
      <c r="AF49" s="181">
        <v>2011</v>
      </c>
      <c r="AG49" s="181">
        <v>2012</v>
      </c>
      <c r="AH49" s="181">
        <v>2013</v>
      </c>
      <c r="AI49" s="181">
        <v>2014</v>
      </c>
      <c r="AJ49" s="181">
        <v>2015</v>
      </c>
      <c r="AK49" s="181">
        <v>2016</v>
      </c>
      <c r="AL49" s="181">
        <v>2017</v>
      </c>
      <c r="AM49" s="368">
        <v>2018</v>
      </c>
      <c r="AN49" s="236">
        <v>2019</v>
      </c>
      <c r="AO49" s="181">
        <v>2020</v>
      </c>
      <c r="AP49" s="179">
        <v>2021</v>
      </c>
      <c r="AQ49" s="451"/>
      <c r="AS49" s="135"/>
      <c r="AT49" s="135"/>
    </row>
    <row r="50" spans="1:46" ht="3" customHeight="1" thickBot="1" x14ac:dyDescent="0.3">
      <c r="A50" s="132" t="s">
        <v>94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73"/>
      <c r="O50" s="8"/>
      <c r="P50" s="132"/>
      <c r="Q50" s="154">
        <v>2010</v>
      </c>
      <c r="R50" s="154">
        <v>2011</v>
      </c>
      <c r="S50" s="154">
        <v>2012</v>
      </c>
      <c r="T50" s="154"/>
      <c r="U50" s="154"/>
      <c r="V50" s="154"/>
      <c r="W50" s="154"/>
      <c r="X50" s="154"/>
      <c r="Y50" s="154"/>
      <c r="Z50" s="154"/>
      <c r="AA50" s="154"/>
      <c r="AB50" s="154"/>
      <c r="AC50" s="173"/>
      <c r="AD50" s="8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75"/>
      <c r="AS50" s="135"/>
      <c r="AT50" s="135"/>
    </row>
    <row r="51" spans="1:46" ht="20.100000000000001" customHeight="1" x14ac:dyDescent="0.25">
      <c r="A51" s="147" t="s">
        <v>77</v>
      </c>
      <c r="B51" s="46">
        <v>95.28</v>
      </c>
      <c r="C51" s="202">
        <v>512.16999999999996</v>
      </c>
      <c r="D51" s="202">
        <v>329.39</v>
      </c>
      <c r="E51" s="202">
        <v>1097.1199999999999</v>
      </c>
      <c r="F51" s="202">
        <v>359.98</v>
      </c>
      <c r="G51" s="202">
        <v>186.74000000000004</v>
      </c>
      <c r="H51" s="202">
        <v>103.10999999999999</v>
      </c>
      <c r="I51" s="202">
        <v>197.02</v>
      </c>
      <c r="J51" s="202">
        <v>149.85</v>
      </c>
      <c r="K51" s="202">
        <v>70.15000000000002</v>
      </c>
      <c r="L51" s="202">
        <v>335.36999999999989</v>
      </c>
      <c r="M51" s="139">
        <v>46.04</v>
      </c>
      <c r="N51" s="76">
        <f>IF(M51="","",(M51-L51)/L51)</f>
        <v>-0.86271878820407299</v>
      </c>
      <c r="P51" s="134" t="s">
        <v>77</v>
      </c>
      <c r="Q51" s="46">
        <v>29.815000000000005</v>
      </c>
      <c r="R51" s="202">
        <v>149.20400000000001</v>
      </c>
      <c r="S51" s="202">
        <v>122.17799999999998</v>
      </c>
      <c r="T51" s="202">
        <v>109.56100000000001</v>
      </c>
      <c r="U51" s="202">
        <v>97.120999999999995</v>
      </c>
      <c r="V51" s="202">
        <v>99.907999999999987</v>
      </c>
      <c r="W51" s="202">
        <v>68.53</v>
      </c>
      <c r="X51" s="202">
        <v>118.282</v>
      </c>
      <c r="Y51" s="202">
        <v>104.797</v>
      </c>
      <c r="Z51" s="202">
        <v>234.49399999999994</v>
      </c>
      <c r="AA51" s="202">
        <v>210.13600000000002</v>
      </c>
      <c r="AB51" s="139">
        <v>40.800000000000004</v>
      </c>
      <c r="AC51" s="76">
        <f>IF(AB51="","",(AB51-AA51)/AA51)</f>
        <v>-0.80584002741081961</v>
      </c>
      <c r="AE51" s="151">
        <f t="shared" ref="AE51:AE60" si="112">(Q51/B51)*10</f>
        <v>3.1291981528127626</v>
      </c>
      <c r="AF51" s="205">
        <f t="shared" ref="AF51:AF60" si="113">(R51/C51)*10</f>
        <v>2.9131733604076775</v>
      </c>
      <c r="AG51" s="205">
        <f t="shared" ref="AG51:AG60" si="114">(S51/D51)*10</f>
        <v>3.7092200734691394</v>
      </c>
      <c r="AH51" s="205">
        <f t="shared" ref="AH51:AH60" si="115">(T51/E51)*10</f>
        <v>0.99862366924310941</v>
      </c>
      <c r="AI51" s="205">
        <f t="shared" ref="AI51:AI60" si="116">(U51/F51)*10</f>
        <v>2.6979554419689982</v>
      </c>
      <c r="AJ51" s="205">
        <f t="shared" ref="AJ51:AJ60" si="117">(V51/G51)*10</f>
        <v>5.3501124558209252</v>
      </c>
      <c r="AK51" s="205">
        <f t="shared" ref="AK51:AK60" si="118">(W51/H51)*10</f>
        <v>6.6463000678886637</v>
      </c>
      <c r="AL51" s="205">
        <f t="shared" ref="AL51:AL60" si="119">(X51/I51)*10</f>
        <v>6.0035529387879389</v>
      </c>
      <c r="AM51" s="205">
        <f t="shared" ref="AM51:AM60" si="120">(Y51/J51)*10</f>
        <v>6.99346012679346</v>
      </c>
      <c r="AN51" s="205">
        <f t="shared" ref="AN51:AP60" si="121">(Z51/K51)*10</f>
        <v>33.427512473271541</v>
      </c>
      <c r="AO51" s="205">
        <f t="shared" si="121"/>
        <v>6.2657959865223507</v>
      </c>
      <c r="AP51" s="205">
        <f t="shared" si="121"/>
        <v>8.8618592528236331</v>
      </c>
      <c r="AQ51" s="76">
        <f>IF(AP51="","",(AP51-AO51)/AO51)</f>
        <v>0.41432298017448738</v>
      </c>
      <c r="AS51" s="135"/>
      <c r="AT51" s="135"/>
    </row>
    <row r="52" spans="1:46" ht="20.100000000000001" customHeight="1" x14ac:dyDescent="0.25">
      <c r="A52" s="148" t="s">
        <v>78</v>
      </c>
      <c r="B52" s="25">
        <v>321.11</v>
      </c>
      <c r="C52" s="203">
        <v>100.60000000000001</v>
      </c>
      <c r="D52" s="203">
        <v>100.41000000000001</v>
      </c>
      <c r="E52" s="203">
        <v>382.40000000000003</v>
      </c>
      <c r="F52" s="203">
        <v>109.25</v>
      </c>
      <c r="G52" s="203">
        <v>49.88</v>
      </c>
      <c r="H52" s="203">
        <v>109.05999999999999</v>
      </c>
      <c r="I52" s="203">
        <v>459.19</v>
      </c>
      <c r="J52" s="203">
        <v>210.03</v>
      </c>
      <c r="K52" s="203">
        <v>217.20000000000002</v>
      </c>
      <c r="L52" s="203">
        <v>188.64</v>
      </c>
      <c r="M52" s="3">
        <v>91.550000000000026</v>
      </c>
      <c r="N52" s="67">
        <f t="shared" ref="N52:N67" si="122">IF(M52="","",(M52-L52)/L52)</f>
        <v>-0.51468405428329078</v>
      </c>
      <c r="P52" s="134" t="s">
        <v>78</v>
      </c>
      <c r="Q52" s="25">
        <v>106.98100000000001</v>
      </c>
      <c r="R52" s="203">
        <v>32.087000000000003</v>
      </c>
      <c r="S52" s="203">
        <v>68.099000000000004</v>
      </c>
      <c r="T52" s="203">
        <v>95.572999999999993</v>
      </c>
      <c r="U52" s="203">
        <v>79.214999999999989</v>
      </c>
      <c r="V52" s="203">
        <v>14.875999999999999</v>
      </c>
      <c r="W52" s="203">
        <v>102.047</v>
      </c>
      <c r="X52" s="203">
        <v>223.39400000000003</v>
      </c>
      <c r="Y52" s="203">
        <v>153.98099999999999</v>
      </c>
      <c r="Z52" s="203">
        <v>117.78500000000003</v>
      </c>
      <c r="AA52" s="203">
        <v>726.4319999999999</v>
      </c>
      <c r="AB52" s="3">
        <v>150.98500000000001</v>
      </c>
      <c r="AC52" s="67">
        <f t="shared" ref="AC52:AC67" si="123">IF(AB52="","",(AB52-AA52)/AA52)</f>
        <v>-0.79215535659222058</v>
      </c>
      <c r="AE52" s="152">
        <f t="shared" si="112"/>
        <v>3.3315997633209804</v>
      </c>
      <c r="AF52" s="206">
        <f t="shared" si="113"/>
        <v>3.1895626242544735</v>
      </c>
      <c r="AG52" s="206">
        <f t="shared" si="114"/>
        <v>6.7820934169903389</v>
      </c>
      <c r="AH52" s="206">
        <f t="shared" si="115"/>
        <v>2.4992939330543926</v>
      </c>
      <c r="AI52" s="206">
        <f t="shared" si="116"/>
        <v>7.2508009153318067</v>
      </c>
      <c r="AJ52" s="206">
        <f t="shared" si="117"/>
        <v>2.9823576583801121</v>
      </c>
      <c r="AK52" s="206">
        <f t="shared" si="118"/>
        <v>9.3569594718503577</v>
      </c>
      <c r="AL52" s="206">
        <f t="shared" si="119"/>
        <v>4.8649578605805885</v>
      </c>
      <c r="AM52" s="206">
        <f t="shared" si="120"/>
        <v>7.3313812312526778</v>
      </c>
      <c r="AN52" s="206">
        <f t="shared" si="121"/>
        <v>5.4228821362799273</v>
      </c>
      <c r="AO52" s="206">
        <f t="shared" si="121"/>
        <v>38.5089058524173</v>
      </c>
      <c r="AP52" s="206">
        <f t="shared" ref="AP52" si="124">(AB52/M52)*10</f>
        <v>16.492080830147458</v>
      </c>
      <c r="AQ52" s="67">
        <f>IF(AP52="","",(AP52-AO52)/AO52)</f>
        <v>-0.57173333115845437</v>
      </c>
      <c r="AS52" s="135"/>
      <c r="AT52" s="135"/>
    </row>
    <row r="53" spans="1:46" ht="20.100000000000001" customHeight="1" x14ac:dyDescent="0.25">
      <c r="A53" s="148" t="s">
        <v>79</v>
      </c>
      <c r="B53" s="25">
        <v>94.44</v>
      </c>
      <c r="C53" s="203">
        <v>412.02000000000004</v>
      </c>
      <c r="D53" s="203">
        <v>20.839999999999996</v>
      </c>
      <c r="E53" s="203">
        <v>99.119999999999976</v>
      </c>
      <c r="F53" s="203">
        <v>153.96</v>
      </c>
      <c r="G53" s="203">
        <v>19.999999999999996</v>
      </c>
      <c r="H53" s="203">
        <v>65.94</v>
      </c>
      <c r="I53" s="203">
        <v>25.840000000000003</v>
      </c>
      <c r="J53" s="203">
        <v>3.52</v>
      </c>
      <c r="K53" s="203">
        <v>37.489999999999995</v>
      </c>
      <c r="L53" s="203">
        <v>136.96</v>
      </c>
      <c r="M53" s="3">
        <v>285.74999999999989</v>
      </c>
      <c r="N53" s="67">
        <f t="shared" si="122"/>
        <v>1.0863755841121485</v>
      </c>
      <c r="P53" s="134" t="s">
        <v>79</v>
      </c>
      <c r="Q53" s="25">
        <v>39.945</v>
      </c>
      <c r="R53" s="203">
        <v>210.15600000000001</v>
      </c>
      <c r="S53" s="203">
        <v>21.706999999999997</v>
      </c>
      <c r="T53" s="203">
        <v>27.781999999999996</v>
      </c>
      <c r="U53" s="203">
        <v>90.24</v>
      </c>
      <c r="V53" s="203">
        <v>14.796000000000001</v>
      </c>
      <c r="W53" s="203">
        <v>59.37299999999999</v>
      </c>
      <c r="X53" s="203">
        <v>51.395000000000003</v>
      </c>
      <c r="Y53" s="203">
        <v>48.673000000000002</v>
      </c>
      <c r="Z53" s="203">
        <v>73.152999999999977</v>
      </c>
      <c r="AA53" s="203">
        <v>92.529999999999987</v>
      </c>
      <c r="AB53" s="3">
        <v>189.25800000000004</v>
      </c>
      <c r="AC53" s="67">
        <f t="shared" si="123"/>
        <v>1.0453690694909765</v>
      </c>
      <c r="AE53" s="152">
        <f t="shared" si="112"/>
        <v>4.2296696315120714</v>
      </c>
      <c r="AF53" s="206">
        <f t="shared" si="113"/>
        <v>5.1006261831949908</v>
      </c>
      <c r="AG53" s="206">
        <f t="shared" si="114"/>
        <v>10.416026871401151</v>
      </c>
      <c r="AH53" s="206">
        <f t="shared" si="115"/>
        <v>2.8028652138821637</v>
      </c>
      <c r="AI53" s="206">
        <f t="shared" si="116"/>
        <v>5.8612626656274349</v>
      </c>
      <c r="AJ53" s="206">
        <f t="shared" si="117"/>
        <v>7.3980000000000024</v>
      </c>
      <c r="AK53" s="206">
        <f t="shared" si="118"/>
        <v>9.0040946314831647</v>
      </c>
      <c r="AL53" s="206">
        <f t="shared" si="119"/>
        <v>19.889705882352938</v>
      </c>
      <c r="AM53" s="206">
        <f t="shared" si="120"/>
        <v>138.27556818181819</v>
      </c>
      <c r="AN53" s="206">
        <f t="shared" si="121"/>
        <v>19.512670045345423</v>
      </c>
      <c r="AO53" s="206">
        <f t="shared" si="121"/>
        <v>6.7559871495327082</v>
      </c>
      <c r="AP53" s="206">
        <f t="shared" ref="AP53" si="125">(AB53/M53)*10</f>
        <v>6.6232020997375365</v>
      </c>
      <c r="AQ53" s="67">
        <f>IF(AP53="","",(AP53-AO53)/AO53)</f>
        <v>-1.9654426045549251E-2</v>
      </c>
      <c r="AS53" s="135"/>
      <c r="AT53" s="135"/>
    </row>
    <row r="54" spans="1:46" ht="20.100000000000001" customHeight="1" x14ac:dyDescent="0.25">
      <c r="A54" s="148" t="s">
        <v>80</v>
      </c>
      <c r="B54" s="25">
        <v>449.70000000000005</v>
      </c>
      <c r="C54" s="203">
        <v>201.03000000000003</v>
      </c>
      <c r="D54" s="203">
        <v>32.190000000000005</v>
      </c>
      <c r="E54" s="203">
        <v>433.89999999999986</v>
      </c>
      <c r="F54" s="203">
        <v>116.07000000000001</v>
      </c>
      <c r="G54" s="203">
        <v>102.54</v>
      </c>
      <c r="H54" s="203">
        <v>105.56000000000002</v>
      </c>
      <c r="I54" s="203">
        <v>10.379999999999999</v>
      </c>
      <c r="J54" s="203">
        <v>20.22</v>
      </c>
      <c r="K54" s="203">
        <v>269.05999999999989</v>
      </c>
      <c r="L54" s="203">
        <v>11.409999999999998</v>
      </c>
      <c r="M54" s="3">
        <v>229.1400000000001</v>
      </c>
      <c r="N54" s="67">
        <f t="shared" si="122"/>
        <v>19.082383873794928</v>
      </c>
      <c r="P54" s="134" t="s">
        <v>80</v>
      </c>
      <c r="Q54" s="25">
        <v>85.614000000000019</v>
      </c>
      <c r="R54" s="203">
        <v>92.996999999999986</v>
      </c>
      <c r="S54" s="203">
        <v>30.552</v>
      </c>
      <c r="T54" s="203">
        <v>154.78400000000005</v>
      </c>
      <c r="U54" s="203">
        <v>82.786999999999978</v>
      </c>
      <c r="V54" s="203">
        <v>74.756</v>
      </c>
      <c r="W54" s="203">
        <v>80.057000000000002</v>
      </c>
      <c r="X54" s="203">
        <v>55.018000000000008</v>
      </c>
      <c r="Y54" s="203">
        <v>24.623000000000001</v>
      </c>
      <c r="Z54" s="203">
        <v>122.39999999999998</v>
      </c>
      <c r="AA54" s="203">
        <v>30.486999999999998</v>
      </c>
      <c r="AB54" s="3">
        <v>199.78800000000004</v>
      </c>
      <c r="AC54" s="67">
        <f t="shared" si="123"/>
        <v>5.5532194049922934</v>
      </c>
      <c r="AE54" s="152">
        <f t="shared" si="112"/>
        <v>1.9038025350233492</v>
      </c>
      <c r="AF54" s="206">
        <f t="shared" si="113"/>
        <v>4.6260259662736889</v>
      </c>
      <c r="AG54" s="206">
        <f t="shared" si="114"/>
        <v>9.4911463187325236</v>
      </c>
      <c r="AH54" s="206">
        <f t="shared" si="115"/>
        <v>3.5672735653376373</v>
      </c>
      <c r="AI54" s="206">
        <f t="shared" si="116"/>
        <v>7.1325062462307205</v>
      </c>
      <c r="AJ54" s="206">
        <f t="shared" si="117"/>
        <v>7.2904232494636236</v>
      </c>
      <c r="AK54" s="206">
        <f t="shared" si="118"/>
        <v>7.5840280409245917</v>
      </c>
      <c r="AL54" s="206">
        <f t="shared" si="119"/>
        <v>53.003853564547221</v>
      </c>
      <c r="AM54" s="206">
        <f t="shared" si="120"/>
        <v>12.177546983184966</v>
      </c>
      <c r="AN54" s="206">
        <f t="shared" si="121"/>
        <v>4.5491711885824735</v>
      </c>
      <c r="AO54" s="206">
        <f t="shared" si="121"/>
        <v>26.719544259421561</v>
      </c>
      <c r="AP54" s="206">
        <f t="shared" ref="AP54" si="126">(AB54/M54)*10</f>
        <v>8.7190363969625544</v>
      </c>
      <c r="AQ54" s="67">
        <f>IF(AP54="","",(AP54-AO54)/AO54)</f>
        <v>-0.67368319188722159</v>
      </c>
      <c r="AS54" s="135"/>
      <c r="AT54" s="135"/>
    </row>
    <row r="55" spans="1:46" ht="20.100000000000001" customHeight="1" x14ac:dyDescent="0.25">
      <c r="A55" s="148" t="s">
        <v>81</v>
      </c>
      <c r="B55" s="25">
        <v>115.13000000000001</v>
      </c>
      <c r="C55" s="203">
        <v>87.89</v>
      </c>
      <c r="D55" s="203">
        <v>385.15999999999991</v>
      </c>
      <c r="E55" s="203">
        <v>4.24</v>
      </c>
      <c r="F55" s="203">
        <v>1094.3</v>
      </c>
      <c r="G55" s="203">
        <v>355.73999999999995</v>
      </c>
      <c r="H55" s="203">
        <v>257.62</v>
      </c>
      <c r="I55" s="203">
        <v>23.620000000000005</v>
      </c>
      <c r="J55" s="203">
        <v>291.12</v>
      </c>
      <c r="K55" s="203">
        <v>420.21999999999991</v>
      </c>
      <c r="L55" s="203">
        <v>105.80999999999999</v>
      </c>
      <c r="M55" s="3">
        <v>276.9199999999999</v>
      </c>
      <c r="N55" s="67">
        <f t="shared" si="122"/>
        <v>1.6171439372460061</v>
      </c>
      <c r="P55" s="134" t="s">
        <v>81</v>
      </c>
      <c r="Q55" s="25">
        <v>36.316000000000003</v>
      </c>
      <c r="R55" s="203">
        <v>16.928000000000001</v>
      </c>
      <c r="S55" s="203">
        <v>146.25000000000003</v>
      </c>
      <c r="T55" s="203">
        <v>10.174000000000001</v>
      </c>
      <c r="U55" s="203">
        <v>189.64499999999995</v>
      </c>
      <c r="V55" s="203">
        <v>141.92499999999998</v>
      </c>
      <c r="W55" s="203">
        <v>147.154</v>
      </c>
      <c r="X55" s="203">
        <v>82.36399999999999</v>
      </c>
      <c r="Y55" s="203">
        <v>196.86600000000001</v>
      </c>
      <c r="Z55" s="203">
        <v>168.61099999999996</v>
      </c>
      <c r="AA55" s="203">
        <v>50.286000000000001</v>
      </c>
      <c r="AB55" s="3">
        <v>769.01500000000044</v>
      </c>
      <c r="AC55" s="67">
        <f t="shared" si="123"/>
        <v>14.292825040766823</v>
      </c>
      <c r="AE55" s="152">
        <f t="shared" si="112"/>
        <v>3.1543472596195605</v>
      </c>
      <c r="AF55" s="206">
        <f t="shared" si="113"/>
        <v>1.9260439185345319</v>
      </c>
      <c r="AG55" s="206">
        <f t="shared" si="114"/>
        <v>3.7971232734448042</v>
      </c>
      <c r="AH55" s="206">
        <f t="shared" si="115"/>
        <v>23.995283018867926</v>
      </c>
      <c r="AI55" s="206">
        <f t="shared" si="116"/>
        <v>1.7330256785159459</v>
      </c>
      <c r="AJ55" s="206">
        <f t="shared" si="117"/>
        <v>3.9895710350255804</v>
      </c>
      <c r="AK55" s="206">
        <f t="shared" si="118"/>
        <v>5.7120565173511375</v>
      </c>
      <c r="AL55" s="206">
        <f t="shared" si="119"/>
        <v>34.870448772226915</v>
      </c>
      <c r="AM55" s="206">
        <f t="shared" si="120"/>
        <v>6.7623660346248968</v>
      </c>
      <c r="AN55" s="206">
        <f t="shared" si="121"/>
        <v>4.0124458616914946</v>
      </c>
      <c r="AO55" s="206">
        <f t="shared" si="121"/>
        <v>4.7524808619223142</v>
      </c>
      <c r="AP55" s="206">
        <f t="shared" ref="AP55" si="127">(AB55/M55)*10</f>
        <v>27.770294669940803</v>
      </c>
      <c r="AQ55" s="67">
        <f t="shared" ref="AQ55" si="128">IF(AP55="","",(AP55-AO55)/AO55)</f>
        <v>4.8433259337120393</v>
      </c>
      <c r="AS55" s="135"/>
      <c r="AT55" s="135"/>
    </row>
    <row r="56" spans="1:46" ht="20.100000000000001" customHeight="1" x14ac:dyDescent="0.25">
      <c r="A56" s="148" t="s">
        <v>82</v>
      </c>
      <c r="B56" s="25">
        <v>87.69</v>
      </c>
      <c r="C56" s="203">
        <v>193.86</v>
      </c>
      <c r="D56" s="203">
        <v>760.19999999999993</v>
      </c>
      <c r="E56" s="203">
        <v>201.37000000000003</v>
      </c>
      <c r="F56" s="203">
        <v>0.83</v>
      </c>
      <c r="G56" s="203">
        <v>312.90000000000003</v>
      </c>
      <c r="H56" s="203">
        <v>805.90999999999985</v>
      </c>
      <c r="I56" s="203">
        <v>97.779999999999973</v>
      </c>
      <c r="J56" s="203">
        <v>379.49</v>
      </c>
      <c r="K56" s="203">
        <v>205.07999999999998</v>
      </c>
      <c r="L56" s="203">
        <v>75.009999999999991</v>
      </c>
      <c r="M56" s="3">
        <v>81.050000000000011</v>
      </c>
      <c r="N56" s="67">
        <f t="shared" si="122"/>
        <v>8.0522596987068679E-2</v>
      </c>
      <c r="P56" s="134" t="s">
        <v>82</v>
      </c>
      <c r="Q56" s="25">
        <v>50.512</v>
      </c>
      <c r="R56" s="203">
        <v>76.984999999999985</v>
      </c>
      <c r="S56" s="203">
        <v>140.74100000000001</v>
      </c>
      <c r="T56" s="203">
        <v>108.19399999999999</v>
      </c>
      <c r="U56" s="203">
        <v>2.327</v>
      </c>
      <c r="V56" s="203">
        <v>108.241</v>
      </c>
      <c r="W56" s="203">
        <v>89.242999999999995</v>
      </c>
      <c r="X56" s="203">
        <v>81.237000000000023</v>
      </c>
      <c r="Y56" s="203">
        <v>251.595</v>
      </c>
      <c r="Z56" s="203">
        <v>116.065</v>
      </c>
      <c r="AA56" s="203">
        <v>69.966000000000008</v>
      </c>
      <c r="AB56" s="3">
        <v>156.5320000000001</v>
      </c>
      <c r="AC56" s="67">
        <f t="shared" si="123"/>
        <v>1.2372580967898705</v>
      </c>
      <c r="AE56" s="152">
        <f t="shared" si="112"/>
        <v>5.7602919375071266</v>
      </c>
      <c r="AF56" s="206">
        <f t="shared" si="113"/>
        <v>3.9711647580728346</v>
      </c>
      <c r="AG56" s="206">
        <f t="shared" si="114"/>
        <v>1.8513680610365695</v>
      </c>
      <c r="AH56" s="206">
        <f t="shared" si="115"/>
        <v>5.3728956646968253</v>
      </c>
      <c r="AI56" s="206">
        <f t="shared" si="116"/>
        <v>28.036144578313255</v>
      </c>
      <c r="AJ56" s="206">
        <f t="shared" si="117"/>
        <v>3.4592841163310957</v>
      </c>
      <c r="AK56" s="206">
        <f t="shared" si="118"/>
        <v>1.1073569008946409</v>
      </c>
      <c r="AL56" s="206">
        <f t="shared" si="119"/>
        <v>8.3081407240744571</v>
      </c>
      <c r="AM56" s="206">
        <f t="shared" si="120"/>
        <v>6.629818967561727</v>
      </c>
      <c r="AN56" s="206">
        <f t="shared" si="121"/>
        <v>5.6594987322020671</v>
      </c>
      <c r="AO56" s="206">
        <f t="shared" si="121"/>
        <v>9.3275563258232257</v>
      </c>
      <c r="AP56" s="206">
        <f t="shared" ref="AP56" si="129">(AB56/M56)*10</f>
        <v>19.313016656384956</v>
      </c>
      <c r="AQ56" s="67">
        <f t="shared" ref="AQ56" si="130">IF(AP56="","",(AP56-AO56)/AO56)</f>
        <v>1.0705333724886876</v>
      </c>
      <c r="AS56" s="135"/>
      <c r="AT56" s="135"/>
    </row>
    <row r="57" spans="1:46" ht="20.100000000000001" customHeight="1" x14ac:dyDescent="0.25">
      <c r="A57" s="148" t="s">
        <v>83</v>
      </c>
      <c r="B57" s="25">
        <v>303.20000000000005</v>
      </c>
      <c r="C57" s="203">
        <v>239.99999999999997</v>
      </c>
      <c r="D57" s="203">
        <v>243.11000000000004</v>
      </c>
      <c r="E57" s="203">
        <v>240.37</v>
      </c>
      <c r="F57" s="203">
        <v>134.97000000000006</v>
      </c>
      <c r="G57" s="203">
        <v>337.20000000000005</v>
      </c>
      <c r="H57" s="203">
        <v>84.99</v>
      </c>
      <c r="I57" s="203">
        <v>171.96000000000004</v>
      </c>
      <c r="J57" s="203">
        <v>42.18</v>
      </c>
      <c r="K57" s="203">
        <v>176.78999999999996</v>
      </c>
      <c r="L57" s="203">
        <v>288.1699999999999</v>
      </c>
      <c r="M57" s="3"/>
      <c r="N57" s="67" t="str">
        <f t="shared" si="122"/>
        <v/>
      </c>
      <c r="P57" s="134" t="s">
        <v>83</v>
      </c>
      <c r="Q57" s="25">
        <v>101.88200000000002</v>
      </c>
      <c r="R57" s="203">
        <v>208.25</v>
      </c>
      <c r="S57" s="203">
        <v>120.58900000000001</v>
      </c>
      <c r="T57" s="203">
        <v>63.236000000000004</v>
      </c>
      <c r="U57" s="203">
        <v>133.27200000000002</v>
      </c>
      <c r="V57" s="203">
        <v>88.903999999999996</v>
      </c>
      <c r="W57" s="203">
        <v>66.512999999999991</v>
      </c>
      <c r="X57" s="203">
        <v>161.839</v>
      </c>
      <c r="Y57" s="203">
        <v>69.402000000000001</v>
      </c>
      <c r="Z57" s="203">
        <v>109.84300000000002</v>
      </c>
      <c r="AA57" s="203">
        <v>110.98599999999999</v>
      </c>
      <c r="AB57" s="3"/>
      <c r="AC57" s="67" t="str">
        <f t="shared" si="123"/>
        <v/>
      </c>
      <c r="AE57" s="152">
        <f t="shared" si="112"/>
        <v>3.3602242744063329</v>
      </c>
      <c r="AF57" s="206">
        <f t="shared" si="113"/>
        <v>8.6770833333333339</v>
      </c>
      <c r="AG57" s="206">
        <f t="shared" si="114"/>
        <v>4.960264900662251</v>
      </c>
      <c r="AH57" s="206">
        <f t="shared" si="115"/>
        <v>2.6307775512751173</v>
      </c>
      <c r="AI57" s="206">
        <f t="shared" si="116"/>
        <v>9.8741942653923065</v>
      </c>
      <c r="AJ57" s="206">
        <f t="shared" si="117"/>
        <v>2.636536180308422</v>
      </c>
      <c r="AK57" s="206">
        <f t="shared" si="118"/>
        <v>7.8259795270031765</v>
      </c>
      <c r="AL57" s="206">
        <f t="shared" si="119"/>
        <v>9.4114328913700831</v>
      </c>
      <c r="AM57" s="206">
        <f t="shared" si="120"/>
        <v>16.453769559032718</v>
      </c>
      <c r="AN57" s="206">
        <f t="shared" si="121"/>
        <v>6.2131907913343545</v>
      </c>
      <c r="AO57" s="206">
        <f t="shared" si="121"/>
        <v>3.8514071554984914</v>
      </c>
      <c r="AP57" s="206"/>
      <c r="AQ57" s="67"/>
      <c r="AS57" s="135"/>
      <c r="AT57" s="135"/>
    </row>
    <row r="58" spans="1:46" ht="20.100000000000001" customHeight="1" x14ac:dyDescent="0.25">
      <c r="A58" s="148" t="s">
        <v>84</v>
      </c>
      <c r="B58" s="25">
        <v>733.11</v>
      </c>
      <c r="C58" s="203">
        <v>19</v>
      </c>
      <c r="D58" s="203">
        <v>777.31</v>
      </c>
      <c r="E58" s="203">
        <v>199.58</v>
      </c>
      <c r="F58" s="203">
        <v>112.44000000000001</v>
      </c>
      <c r="G58" s="203">
        <v>335.96999999999997</v>
      </c>
      <c r="H58" s="203">
        <v>208.92000000000002</v>
      </c>
      <c r="I58" s="203">
        <v>156.26000000000005</v>
      </c>
      <c r="J58" s="203">
        <v>103.26</v>
      </c>
      <c r="K58" s="203">
        <v>2.9099999999999993</v>
      </c>
      <c r="L58" s="203">
        <v>51.870000000000005</v>
      </c>
      <c r="M58" s="3"/>
      <c r="N58" s="67" t="str">
        <f t="shared" si="122"/>
        <v/>
      </c>
      <c r="P58" s="134" t="s">
        <v>84</v>
      </c>
      <c r="Q58" s="25">
        <v>248.68200000000002</v>
      </c>
      <c r="R58" s="203">
        <v>13.135</v>
      </c>
      <c r="S58" s="203">
        <v>170.39499999999998</v>
      </c>
      <c r="T58" s="203">
        <v>85.355999999999995</v>
      </c>
      <c r="U58" s="203">
        <v>57.158000000000001</v>
      </c>
      <c r="V58" s="203">
        <v>62.073999999999998</v>
      </c>
      <c r="W58" s="203">
        <v>182.14699999999996</v>
      </c>
      <c r="X58" s="203">
        <v>90.742000000000004</v>
      </c>
      <c r="Y58" s="203">
        <v>92.774000000000001</v>
      </c>
      <c r="Z58" s="203">
        <v>20.315999999999999</v>
      </c>
      <c r="AA58" s="203">
        <v>52.733000000000004</v>
      </c>
      <c r="AB58" s="3"/>
      <c r="AC58" s="67" t="str">
        <f t="shared" si="123"/>
        <v/>
      </c>
      <c r="AE58" s="152">
        <f t="shared" si="112"/>
        <v>3.3921512460613008</v>
      </c>
      <c r="AF58" s="206">
        <f t="shared" si="113"/>
        <v>6.9131578947368419</v>
      </c>
      <c r="AG58" s="206">
        <f t="shared" si="114"/>
        <v>2.1921112554836548</v>
      </c>
      <c r="AH58" s="206">
        <f t="shared" si="115"/>
        <v>4.2767812406052705</v>
      </c>
      <c r="AI58" s="206">
        <f t="shared" si="116"/>
        <v>5.0834222696549265</v>
      </c>
      <c r="AJ58" s="206">
        <f t="shared" si="117"/>
        <v>1.8476054409619906</v>
      </c>
      <c r="AK58" s="206">
        <f t="shared" si="118"/>
        <v>8.7185046907907306</v>
      </c>
      <c r="AL58" s="206">
        <f t="shared" si="119"/>
        <v>5.8071163445539478</v>
      </c>
      <c r="AM58" s="206">
        <f t="shared" si="120"/>
        <v>8.9845051326748013</v>
      </c>
      <c r="AN58" s="206">
        <f t="shared" si="121"/>
        <v>69.814432989690744</v>
      </c>
      <c r="AO58" s="206">
        <f t="shared" si="121"/>
        <v>10.166377482166954</v>
      </c>
      <c r="AP58" s="206"/>
      <c r="AQ58" s="67"/>
      <c r="AS58" s="135"/>
      <c r="AT58" s="135"/>
    </row>
    <row r="59" spans="1:46" ht="20.100000000000001" customHeight="1" x14ac:dyDescent="0.25">
      <c r="A59" s="148" t="s">
        <v>85</v>
      </c>
      <c r="B59" s="25">
        <v>75.409999999999982</v>
      </c>
      <c r="C59" s="203">
        <v>202.55</v>
      </c>
      <c r="D59" s="203">
        <v>126.27000000000001</v>
      </c>
      <c r="E59" s="203">
        <v>192.72</v>
      </c>
      <c r="F59" s="203">
        <v>183.71</v>
      </c>
      <c r="G59" s="203">
        <v>506.25</v>
      </c>
      <c r="H59" s="203">
        <v>278.89</v>
      </c>
      <c r="I59" s="203">
        <v>2.5899999999999994</v>
      </c>
      <c r="J59" s="203">
        <v>285.61</v>
      </c>
      <c r="K59" s="203">
        <v>32.119999999999997</v>
      </c>
      <c r="L59" s="203">
        <v>117.49000000000002</v>
      </c>
      <c r="M59" s="3"/>
      <c r="N59" s="67" t="str">
        <f t="shared" si="122"/>
        <v/>
      </c>
      <c r="P59" s="134" t="s">
        <v>85</v>
      </c>
      <c r="Q59" s="25">
        <v>26.283999999999999</v>
      </c>
      <c r="R59" s="203">
        <v>140.136</v>
      </c>
      <c r="S59" s="203">
        <v>62.427000000000007</v>
      </c>
      <c r="T59" s="203">
        <v>148.22899999999998</v>
      </c>
      <c r="U59" s="203">
        <v>99.02600000000001</v>
      </c>
      <c r="V59" s="203">
        <v>189.15099999999995</v>
      </c>
      <c r="W59" s="203">
        <v>114.91000000000001</v>
      </c>
      <c r="X59" s="203">
        <v>15.391</v>
      </c>
      <c r="Y59" s="203">
        <v>141.86099999999999</v>
      </c>
      <c r="Z59" s="203">
        <v>88.779999999999987</v>
      </c>
      <c r="AA59" s="203">
        <v>75.25200000000001</v>
      </c>
      <c r="AB59" s="3"/>
      <c r="AC59" s="67" t="str">
        <f t="shared" si="123"/>
        <v/>
      </c>
      <c r="AE59" s="152">
        <f t="shared" si="112"/>
        <v>3.485479379392654</v>
      </c>
      <c r="AF59" s="206">
        <f t="shared" si="113"/>
        <v>6.9185880029622302</v>
      </c>
      <c r="AG59" s="206">
        <f t="shared" si="114"/>
        <v>4.9439296745070092</v>
      </c>
      <c r="AH59" s="206">
        <f t="shared" si="115"/>
        <v>7.6914176006641757</v>
      </c>
      <c r="AI59" s="206">
        <f t="shared" si="116"/>
        <v>5.3903434761308588</v>
      </c>
      <c r="AJ59" s="206">
        <f t="shared" si="117"/>
        <v>3.7363160493827152</v>
      </c>
      <c r="AK59" s="206">
        <f t="shared" si="118"/>
        <v>4.120262469073829</v>
      </c>
      <c r="AL59" s="206">
        <f t="shared" si="119"/>
        <v>59.42471042471044</v>
      </c>
      <c r="AM59" s="206">
        <f t="shared" si="120"/>
        <v>4.9669479359966386</v>
      </c>
      <c r="AN59" s="206">
        <f t="shared" si="121"/>
        <v>27.640099626400993</v>
      </c>
      <c r="AO59" s="206">
        <f t="shared" si="121"/>
        <v>6.404970635798791</v>
      </c>
      <c r="AP59" s="206"/>
      <c r="AQ59" s="67"/>
      <c r="AS59" s="135"/>
      <c r="AT59" s="135"/>
    </row>
    <row r="60" spans="1:46" ht="20.100000000000001" customHeight="1" x14ac:dyDescent="0.25">
      <c r="A60" s="148" t="s">
        <v>86</v>
      </c>
      <c r="B60" s="25">
        <v>240.72</v>
      </c>
      <c r="C60" s="203">
        <v>303.53000000000003</v>
      </c>
      <c r="D60" s="203">
        <v>1.4</v>
      </c>
      <c r="E60" s="203">
        <v>199.3</v>
      </c>
      <c r="F60" s="203">
        <v>162.61000000000001</v>
      </c>
      <c r="G60" s="203">
        <v>265.22999999999996</v>
      </c>
      <c r="H60" s="203">
        <v>74.89</v>
      </c>
      <c r="I60" s="203">
        <v>2.6999999999999997</v>
      </c>
      <c r="J60" s="203">
        <v>243.41</v>
      </c>
      <c r="K60" s="203">
        <v>162.79000000000005</v>
      </c>
      <c r="L60" s="203">
        <v>162.57000000000008</v>
      </c>
      <c r="M60" s="3"/>
      <c r="N60" s="67" t="str">
        <f t="shared" si="122"/>
        <v/>
      </c>
      <c r="P60" s="134" t="s">
        <v>86</v>
      </c>
      <c r="Q60" s="25">
        <v>80.941000000000003</v>
      </c>
      <c r="R60" s="203">
        <v>133.739</v>
      </c>
      <c r="S60" s="203">
        <v>0.89600000000000013</v>
      </c>
      <c r="T60" s="203">
        <v>99.911000000000001</v>
      </c>
      <c r="U60" s="203">
        <v>62.055999999999997</v>
      </c>
      <c r="V60" s="203">
        <v>42.978000000000009</v>
      </c>
      <c r="W60" s="203">
        <v>73.328000000000003</v>
      </c>
      <c r="X60" s="203">
        <v>7.7379999999999995</v>
      </c>
      <c r="Y60" s="203">
        <v>45.496000000000002</v>
      </c>
      <c r="Z60" s="203">
        <v>116.032</v>
      </c>
      <c r="AA60" s="203">
        <v>123.03599999999999</v>
      </c>
      <c r="AB60" s="3"/>
      <c r="AC60" s="67" t="str">
        <f t="shared" si="123"/>
        <v/>
      </c>
      <c r="AE60" s="152">
        <f t="shared" si="112"/>
        <v>3.3624543037554004</v>
      </c>
      <c r="AF60" s="206">
        <f t="shared" si="113"/>
        <v>4.4061213059664608</v>
      </c>
      <c r="AG60" s="206">
        <f t="shared" si="114"/>
        <v>6.4000000000000012</v>
      </c>
      <c r="AH60" s="206">
        <f t="shared" si="115"/>
        <v>5.0130958354239841</v>
      </c>
      <c r="AI60" s="206">
        <f t="shared" si="116"/>
        <v>3.816247463255642</v>
      </c>
      <c r="AJ60" s="206">
        <f t="shared" si="117"/>
        <v>1.6204049315688276</v>
      </c>
      <c r="AK60" s="206">
        <f t="shared" si="118"/>
        <v>9.7914274268927759</v>
      </c>
      <c r="AL60" s="206">
        <f t="shared" si="119"/>
        <v>28.659259259259258</v>
      </c>
      <c r="AM60" s="206">
        <f t="shared" si="120"/>
        <v>1.8691097325500186</v>
      </c>
      <c r="AN60" s="206">
        <f t="shared" si="121"/>
        <v>7.1277105473309144</v>
      </c>
      <c r="AO60" s="206">
        <f t="shared" si="121"/>
        <v>7.568186012179364</v>
      </c>
      <c r="AP60" s="206"/>
      <c r="AQ60" s="67"/>
      <c r="AS60" s="135"/>
      <c r="AT60" s="135"/>
    </row>
    <row r="61" spans="1:46" ht="20.100000000000001" customHeight="1" x14ac:dyDescent="0.25">
      <c r="A61" s="148" t="s">
        <v>87</v>
      </c>
      <c r="B61" s="25">
        <v>134.53000000000003</v>
      </c>
      <c r="C61" s="203">
        <v>176.85999999999999</v>
      </c>
      <c r="D61" s="203">
        <v>203.78999999999996</v>
      </c>
      <c r="E61" s="203">
        <v>75.959999999999994</v>
      </c>
      <c r="F61" s="203">
        <v>86.76</v>
      </c>
      <c r="G61" s="203">
        <v>338.64999999999992</v>
      </c>
      <c r="H61" s="203">
        <v>107.72999999999999</v>
      </c>
      <c r="I61" s="203">
        <v>189.56000000000003</v>
      </c>
      <c r="J61" s="203">
        <v>163.63999999999999</v>
      </c>
      <c r="K61" s="203">
        <v>115.14999999999999</v>
      </c>
      <c r="L61" s="203">
        <v>279.99999999999994</v>
      </c>
      <c r="M61" s="3"/>
      <c r="N61" s="67" t="str">
        <f t="shared" si="122"/>
        <v/>
      </c>
      <c r="P61" s="134" t="s">
        <v>87</v>
      </c>
      <c r="Q61" s="25">
        <v>62.047999999999995</v>
      </c>
      <c r="R61" s="203">
        <v>49.418999999999997</v>
      </c>
      <c r="S61" s="203">
        <v>115.30700000000002</v>
      </c>
      <c r="T61" s="203">
        <v>48.548999999999999</v>
      </c>
      <c r="U61" s="203">
        <v>60.350999999999999</v>
      </c>
      <c r="V61" s="203">
        <v>250.62000000000003</v>
      </c>
      <c r="W61" s="203">
        <v>66.029999999999987</v>
      </c>
      <c r="X61" s="203">
        <v>58.631000000000007</v>
      </c>
      <c r="Y61" s="203">
        <v>111.59399999999999</v>
      </c>
      <c r="Z61" s="203">
        <v>193.00300000000004</v>
      </c>
      <c r="AA61" s="203">
        <v>284.911</v>
      </c>
      <c r="AB61" s="3"/>
      <c r="AC61" s="67" t="str">
        <f t="shared" si="123"/>
        <v/>
      </c>
      <c r="AE61" s="152">
        <f t="shared" ref="AE61:AF67" si="131">(Q61/B61)*10</f>
        <v>4.6122054560321102</v>
      </c>
      <c r="AF61" s="206">
        <f t="shared" si="131"/>
        <v>2.7942440348298092</v>
      </c>
      <c r="AG61" s="206">
        <f t="shared" ref="AG61:AM63" si="132">IF(S61="","",(S61/D61)*10)</f>
        <v>5.6581284655773123</v>
      </c>
      <c r="AH61" s="206">
        <f t="shared" si="132"/>
        <v>6.3913902053712492</v>
      </c>
      <c r="AI61" s="206">
        <f t="shared" si="132"/>
        <v>6.9560857538035954</v>
      </c>
      <c r="AJ61" s="206">
        <f t="shared" si="132"/>
        <v>7.400561051232839</v>
      </c>
      <c r="AK61" s="206">
        <f t="shared" si="132"/>
        <v>6.129211918685602</v>
      </c>
      <c r="AL61" s="206">
        <f t="shared" si="132"/>
        <v>3.0930048533445875</v>
      </c>
      <c r="AM61" s="206">
        <f t="shared" si="132"/>
        <v>6.8194817892935706</v>
      </c>
      <c r="AN61" s="206">
        <f t="shared" ref="AN61:AP63" si="133">IF(Z61="","",(Z61/K61)*10)</f>
        <v>16.76100738167608</v>
      </c>
      <c r="AO61" s="206">
        <f t="shared" si="133"/>
        <v>10.17539285714286</v>
      </c>
      <c r="AP61" s="206"/>
      <c r="AQ61" s="67" t="str">
        <f t="shared" ref="AQ61" si="134">IF(AP61="","",(AP61-AO61)/AO61)</f>
        <v/>
      </c>
      <c r="AS61" s="135"/>
      <c r="AT61" s="135"/>
    </row>
    <row r="62" spans="1:46" ht="20.100000000000001" customHeight="1" thickBot="1" x14ac:dyDescent="0.3">
      <c r="A62" s="149" t="s">
        <v>88</v>
      </c>
      <c r="B62" s="27">
        <v>93.24</v>
      </c>
      <c r="C62" s="204">
        <v>124.46000000000001</v>
      </c>
      <c r="D62" s="204">
        <v>113.12</v>
      </c>
      <c r="E62" s="204">
        <v>110.57000000000001</v>
      </c>
      <c r="F62" s="204">
        <v>72.960000000000008</v>
      </c>
      <c r="G62" s="204">
        <v>208.45</v>
      </c>
      <c r="H62" s="204">
        <v>87.240000000000009</v>
      </c>
      <c r="I62" s="204">
        <v>106.97</v>
      </c>
      <c r="J62" s="204">
        <v>115.36</v>
      </c>
      <c r="K62" s="204">
        <v>163.49999999999997</v>
      </c>
      <c r="L62" s="204">
        <v>143.75999999999991</v>
      </c>
      <c r="M62" s="150"/>
      <c r="N62" s="67" t="str">
        <f t="shared" si="122"/>
        <v/>
      </c>
      <c r="P62" s="136" t="s">
        <v>88</v>
      </c>
      <c r="Q62" s="27">
        <v>30.416</v>
      </c>
      <c r="R62" s="204">
        <v>47.312999999999995</v>
      </c>
      <c r="S62" s="204">
        <v>23.595999999999997</v>
      </c>
      <c r="T62" s="204">
        <v>78.717000000000013</v>
      </c>
      <c r="U62" s="204">
        <v>56.821999999999996</v>
      </c>
      <c r="V62" s="204">
        <v>94.972999999999999</v>
      </c>
      <c r="W62" s="204">
        <v>72.218000000000018</v>
      </c>
      <c r="X62" s="204">
        <v>81.169000000000011</v>
      </c>
      <c r="Y62" s="204">
        <v>81.001999999999995</v>
      </c>
      <c r="Z62" s="204">
        <v>103.39299999999999</v>
      </c>
      <c r="AA62" s="204">
        <v>77.717999999999975</v>
      </c>
      <c r="AB62" s="150"/>
      <c r="AC62" s="67" t="str">
        <f t="shared" si="123"/>
        <v/>
      </c>
      <c r="AE62" s="152">
        <f t="shared" si="131"/>
        <v>3.2621192621192625</v>
      </c>
      <c r="AF62" s="206">
        <f t="shared" si="131"/>
        <v>3.8014623172103477</v>
      </c>
      <c r="AG62" s="206">
        <f t="shared" si="132"/>
        <v>2.0859264497878356</v>
      </c>
      <c r="AH62" s="206">
        <f t="shared" si="132"/>
        <v>7.1192005064664921</v>
      </c>
      <c r="AI62" s="206">
        <f t="shared" si="132"/>
        <v>7.7881030701754375</v>
      </c>
      <c r="AJ62" s="206">
        <f t="shared" si="132"/>
        <v>4.5561525545694419</v>
      </c>
      <c r="AK62" s="206">
        <f t="shared" si="132"/>
        <v>8.2780834479596539</v>
      </c>
      <c r="AL62" s="206">
        <f t="shared" si="132"/>
        <v>7.588015331401329</v>
      </c>
      <c r="AM62" s="206">
        <f t="shared" si="132"/>
        <v>7.0216712898751732</v>
      </c>
      <c r="AN62" s="206">
        <f t="shared" si="133"/>
        <v>6.3237308868501527</v>
      </c>
      <c r="AO62" s="206">
        <f t="shared" si="133"/>
        <v>5.4060934891485823</v>
      </c>
      <c r="AP62" s="206" t="str">
        <f t="shared" si="133"/>
        <v/>
      </c>
      <c r="AQ62" s="67"/>
      <c r="AS62" s="135"/>
      <c r="AT62" s="135"/>
    </row>
    <row r="63" spans="1:46" ht="20.100000000000001" customHeight="1" thickBot="1" x14ac:dyDescent="0.3">
      <c r="A63" s="42" t="str">
        <f>A19</f>
        <v>jan-jun</v>
      </c>
      <c r="B63" s="222">
        <f>SUM(B51:B56)</f>
        <v>1163.3500000000001</v>
      </c>
      <c r="C63" s="223">
        <f t="shared" ref="C63:M63" si="135">SUM(C51:C56)</f>
        <v>1507.5700000000002</v>
      </c>
      <c r="D63" s="223">
        <f t="shared" si="135"/>
        <v>1628.1899999999998</v>
      </c>
      <c r="E63" s="223">
        <f t="shared" si="135"/>
        <v>2218.1499999999996</v>
      </c>
      <c r="F63" s="223">
        <f t="shared" si="135"/>
        <v>1834.3899999999999</v>
      </c>
      <c r="G63" s="223">
        <f t="shared" si="135"/>
        <v>1027.8</v>
      </c>
      <c r="H63" s="223">
        <f t="shared" si="135"/>
        <v>1447.1999999999998</v>
      </c>
      <c r="I63" s="223">
        <f t="shared" si="135"/>
        <v>813.83</v>
      </c>
      <c r="J63" s="223">
        <f t="shared" si="135"/>
        <v>1054.23</v>
      </c>
      <c r="K63" s="223">
        <f t="shared" si="135"/>
        <v>1219.1999999999998</v>
      </c>
      <c r="L63" s="223">
        <f t="shared" si="135"/>
        <v>853.19999999999982</v>
      </c>
      <c r="M63" s="224">
        <f t="shared" si="135"/>
        <v>1010.4499999999998</v>
      </c>
      <c r="N63" s="76">
        <f t="shared" si="122"/>
        <v>0.18430614158462263</v>
      </c>
      <c r="P63" s="134"/>
      <c r="Q63" s="222">
        <f>SUM(Q51:Q56)</f>
        <v>349.18300000000005</v>
      </c>
      <c r="R63" s="223">
        <f t="shared" ref="R63:AB63" si="136">SUM(R51:R56)</f>
        <v>578.35699999999997</v>
      </c>
      <c r="S63" s="223">
        <f t="shared" si="136"/>
        <v>529.52700000000004</v>
      </c>
      <c r="T63" s="223">
        <f t="shared" si="136"/>
        <v>506.06799999999998</v>
      </c>
      <c r="U63" s="223">
        <f t="shared" si="136"/>
        <v>541.33499999999992</v>
      </c>
      <c r="V63" s="223">
        <f t="shared" si="136"/>
        <v>454.50199999999995</v>
      </c>
      <c r="W63" s="223">
        <f t="shared" si="136"/>
        <v>546.404</v>
      </c>
      <c r="X63" s="223">
        <f t="shared" si="136"/>
        <v>611.69000000000005</v>
      </c>
      <c r="Y63" s="223">
        <f t="shared" si="136"/>
        <v>780.53500000000008</v>
      </c>
      <c r="Z63" s="223">
        <f t="shared" si="136"/>
        <v>832.50799999999981</v>
      </c>
      <c r="AA63" s="223">
        <f t="shared" si="136"/>
        <v>1179.837</v>
      </c>
      <c r="AB63" s="224">
        <f t="shared" si="136"/>
        <v>1506.3780000000006</v>
      </c>
      <c r="AC63" s="76">
        <f t="shared" si="123"/>
        <v>0.27676789251396644</v>
      </c>
      <c r="AE63" s="227">
        <f t="shared" si="131"/>
        <v>3.0015300640391973</v>
      </c>
      <c r="AF63" s="228">
        <f t="shared" si="131"/>
        <v>3.8363525408438743</v>
      </c>
      <c r="AG63" s="228">
        <f t="shared" si="132"/>
        <v>3.2522432885596899</v>
      </c>
      <c r="AH63" s="228">
        <f t="shared" si="132"/>
        <v>2.2814868246060911</v>
      </c>
      <c r="AI63" s="228">
        <f t="shared" si="132"/>
        <v>2.9510354940879528</v>
      </c>
      <c r="AJ63" s="228">
        <f t="shared" si="132"/>
        <v>4.4220860089511573</v>
      </c>
      <c r="AK63" s="228">
        <f t="shared" si="132"/>
        <v>3.7755942509673854</v>
      </c>
      <c r="AL63" s="228">
        <f t="shared" si="132"/>
        <v>7.5161888846565006</v>
      </c>
      <c r="AM63" s="228">
        <f t="shared" si="132"/>
        <v>7.4038397693103031</v>
      </c>
      <c r="AN63" s="228">
        <f t="shared" si="133"/>
        <v>6.828313648293963</v>
      </c>
      <c r="AO63" s="228">
        <f t="shared" si="133"/>
        <v>13.828375527426163</v>
      </c>
      <c r="AP63" s="228">
        <f t="shared" si="133"/>
        <v>14.90799148894058</v>
      </c>
      <c r="AQ63" s="76">
        <f t="shared" ref="AQ63:AQ67" si="137">IF(AP63="","",(AP63-AO63)/AO63)</f>
        <v>7.8072508182409975E-2</v>
      </c>
      <c r="AS63" s="135"/>
      <c r="AT63" s="135"/>
    </row>
    <row r="64" spans="1:46" ht="20.100000000000001" customHeight="1" x14ac:dyDescent="0.25">
      <c r="A64" s="148" t="s">
        <v>89</v>
      </c>
      <c r="B64" s="25">
        <f>SUM(B51:B53)</f>
        <v>510.83</v>
      </c>
      <c r="C64" s="203">
        <f>SUM(C51:C53)</f>
        <v>1024.79</v>
      </c>
      <c r="D64" s="203">
        <f>SUM(D51:D53)</f>
        <v>450.64</v>
      </c>
      <c r="E64" s="203">
        <f t="shared" ref="E64:I64" si="138">SUM(E51:E53)</f>
        <v>1578.6399999999999</v>
      </c>
      <c r="F64" s="203">
        <f t="shared" si="138"/>
        <v>623.19000000000005</v>
      </c>
      <c r="G64" s="203">
        <f t="shared" si="138"/>
        <v>256.62</v>
      </c>
      <c r="H64" s="203">
        <f t="shared" si="138"/>
        <v>278.10999999999996</v>
      </c>
      <c r="I64" s="203">
        <f t="shared" si="138"/>
        <v>682.05000000000007</v>
      </c>
      <c r="J64" s="203">
        <f t="shared" ref="J64:M64" si="139">SUM(J51:J53)</f>
        <v>363.4</v>
      </c>
      <c r="K64" s="203">
        <f t="shared" si="139"/>
        <v>324.84000000000003</v>
      </c>
      <c r="L64" s="203">
        <f t="shared" si="139"/>
        <v>660.96999999999991</v>
      </c>
      <c r="M64" s="203">
        <f t="shared" si="139"/>
        <v>423.33999999999992</v>
      </c>
      <c r="N64" s="76">
        <f t="shared" si="122"/>
        <v>-0.35951707339213584</v>
      </c>
      <c r="P64" s="133" t="s">
        <v>89</v>
      </c>
      <c r="Q64" s="25">
        <f>SUM(Q51:Q53)</f>
        <v>176.74100000000001</v>
      </c>
      <c r="R64" s="202">
        <f t="shared" ref="R64:X64" si="140">SUM(R51:R53)</f>
        <v>391.447</v>
      </c>
      <c r="S64" s="202">
        <f t="shared" si="140"/>
        <v>211.98399999999998</v>
      </c>
      <c r="T64" s="202">
        <f t="shared" si="140"/>
        <v>232.916</v>
      </c>
      <c r="U64" s="202">
        <f t="shared" si="140"/>
        <v>266.57599999999996</v>
      </c>
      <c r="V64" s="202">
        <f t="shared" si="140"/>
        <v>129.57999999999998</v>
      </c>
      <c r="W64" s="202">
        <f t="shared" si="140"/>
        <v>229.95</v>
      </c>
      <c r="X64" s="202">
        <f t="shared" si="140"/>
        <v>393.07100000000003</v>
      </c>
      <c r="Y64" s="202">
        <f t="shared" ref="Y64:AB65" si="141">SUM(Y51:Y53)</f>
        <v>307.45100000000002</v>
      </c>
      <c r="Z64" s="202">
        <f t="shared" si="141"/>
        <v>425.43199999999996</v>
      </c>
      <c r="AA64" s="202">
        <f t="shared" si="141"/>
        <v>1029.098</v>
      </c>
      <c r="AB64" s="202">
        <f t="shared" si="141"/>
        <v>381.04300000000006</v>
      </c>
      <c r="AC64" s="76">
        <f t="shared" si="123"/>
        <v>-0.62973108489181773</v>
      </c>
      <c r="AE64" s="151">
        <f t="shared" si="131"/>
        <v>3.4598790204177519</v>
      </c>
      <c r="AF64" s="205">
        <f t="shared" si="131"/>
        <v>3.819777710555333</v>
      </c>
      <c r="AG64" s="205">
        <f t="shared" ref="AG64:AM66" si="142">(S64/D64)*10</f>
        <v>4.7040653293094268</v>
      </c>
      <c r="AH64" s="205">
        <f t="shared" si="142"/>
        <v>1.4754218821263874</v>
      </c>
      <c r="AI64" s="205">
        <f t="shared" si="142"/>
        <v>4.2776039410131732</v>
      </c>
      <c r="AJ64" s="205">
        <f t="shared" si="142"/>
        <v>5.0494895175746235</v>
      </c>
      <c r="AK64" s="205">
        <f t="shared" si="142"/>
        <v>8.2683110999244906</v>
      </c>
      <c r="AL64" s="205">
        <f t="shared" si="142"/>
        <v>5.7630818854922659</v>
      </c>
      <c r="AM64" s="205">
        <f t="shared" si="142"/>
        <v>8.4604017611447464</v>
      </c>
      <c r="AN64" s="205">
        <f t="shared" ref="AN64:AP66" si="143">(Z64/K64)*10</f>
        <v>13.096662972540326</v>
      </c>
      <c r="AO64" s="205">
        <f t="shared" si="143"/>
        <v>15.569511475558651</v>
      </c>
      <c r="AP64" s="205">
        <f t="shared" si="143"/>
        <v>9.0008740019842239</v>
      </c>
      <c r="AQ64" s="76">
        <f>(AP64-AO64)/AO64</f>
        <v>-0.42189104545033496</v>
      </c>
    </row>
    <row r="65" spans="1:43" ht="20.100000000000001" customHeight="1" x14ac:dyDescent="0.25">
      <c r="A65" s="148" t="s">
        <v>90</v>
      </c>
      <c r="B65" s="25">
        <f>SUM(B54:B56)</f>
        <v>652.52</v>
      </c>
      <c r="C65" s="203">
        <f>SUM(C54:C56)</f>
        <v>482.78000000000003</v>
      </c>
      <c r="D65" s="203">
        <f>SUM(D54:D56)</f>
        <v>1177.5499999999997</v>
      </c>
      <c r="E65" s="203">
        <f t="shared" ref="E65:I65" si="144">SUM(E54:E56)</f>
        <v>639.50999999999988</v>
      </c>
      <c r="F65" s="203">
        <f t="shared" si="144"/>
        <v>1211.1999999999998</v>
      </c>
      <c r="G65" s="203">
        <f t="shared" si="144"/>
        <v>771.18000000000006</v>
      </c>
      <c r="H65" s="203">
        <f t="shared" si="144"/>
        <v>1169.0899999999999</v>
      </c>
      <c r="I65" s="203">
        <f t="shared" si="144"/>
        <v>131.77999999999997</v>
      </c>
      <c r="J65" s="203">
        <f t="shared" ref="J65:L65" si="145">SUM(J54:J56)</f>
        <v>690.83</v>
      </c>
      <c r="K65" s="203">
        <f t="shared" si="145"/>
        <v>894.35999999999967</v>
      </c>
      <c r="L65" s="203">
        <f t="shared" si="145"/>
        <v>192.22999999999996</v>
      </c>
      <c r="M65" s="203">
        <f>IF(M56="","",SUM(M54:M56))</f>
        <v>587.11</v>
      </c>
      <c r="N65" s="67">
        <f t="shared" si="122"/>
        <v>2.0542058991832706</v>
      </c>
      <c r="P65" s="134" t="s">
        <v>90</v>
      </c>
      <c r="Q65" s="25">
        <f>SUM(Q54:Q56)</f>
        <v>172.44200000000001</v>
      </c>
      <c r="R65" s="203">
        <f t="shared" ref="R65:X65" si="146">SUM(R54:R56)</f>
        <v>186.90999999999997</v>
      </c>
      <c r="S65" s="203">
        <f t="shared" si="146"/>
        <v>317.54300000000001</v>
      </c>
      <c r="T65" s="203">
        <f t="shared" si="146"/>
        <v>273.15200000000004</v>
      </c>
      <c r="U65" s="203">
        <f t="shared" si="146"/>
        <v>274.7589999999999</v>
      </c>
      <c r="V65" s="203">
        <f t="shared" si="146"/>
        <v>324.92199999999997</v>
      </c>
      <c r="W65" s="203">
        <f t="shared" si="146"/>
        <v>316.45400000000001</v>
      </c>
      <c r="X65" s="203">
        <f t="shared" si="146"/>
        <v>218.61900000000003</v>
      </c>
      <c r="Y65" s="203">
        <f t="shared" ref="Y65:AA65" si="147">SUM(Y54:Y56)</f>
        <v>473.084</v>
      </c>
      <c r="Z65" s="203">
        <f t="shared" si="147"/>
        <v>407.07599999999996</v>
      </c>
      <c r="AA65" s="203">
        <f t="shared" si="147"/>
        <v>150.739</v>
      </c>
      <c r="AB65" s="203">
        <f t="shared" si="141"/>
        <v>540.03100000000006</v>
      </c>
      <c r="AC65" s="67">
        <f t="shared" ref="AC65" si="148">IF(AB65="","",(AB65-AA65)/AA65)</f>
        <v>2.5825566044620172</v>
      </c>
      <c r="AE65" s="152">
        <f t="shared" si="131"/>
        <v>2.6427082694783306</v>
      </c>
      <c r="AF65" s="206">
        <f t="shared" si="131"/>
        <v>3.8715356891337658</v>
      </c>
      <c r="AG65" s="206">
        <f t="shared" si="142"/>
        <v>2.6966413315782778</v>
      </c>
      <c r="AH65" s="206">
        <f t="shared" si="142"/>
        <v>4.2712701912401698</v>
      </c>
      <c r="AI65" s="206">
        <f t="shared" si="142"/>
        <v>2.2684857992073972</v>
      </c>
      <c r="AJ65" s="206">
        <f t="shared" si="142"/>
        <v>4.2133094737934069</v>
      </c>
      <c r="AK65" s="206">
        <f t="shared" si="142"/>
        <v>2.7068403630173901</v>
      </c>
      <c r="AL65" s="206">
        <f t="shared" si="142"/>
        <v>16.589694946122332</v>
      </c>
      <c r="AM65" s="206">
        <f t="shared" si="142"/>
        <v>6.8480523428339826</v>
      </c>
      <c r="AN65" s="206">
        <f t="shared" si="143"/>
        <v>4.5515899637729786</v>
      </c>
      <c r="AO65" s="206">
        <f t="shared" si="143"/>
        <v>7.8415960047859361</v>
      </c>
      <c r="AP65" s="206">
        <f t="shared" ref="AP65" si="149">(AB65/M65)*10</f>
        <v>9.1981230093168236</v>
      </c>
      <c r="AQ65" s="67">
        <f>(AP65-AO65)/AO65</f>
        <v>0.17299118747037756</v>
      </c>
    </row>
    <row r="66" spans="1:43" ht="20.100000000000001" customHeight="1" x14ac:dyDescent="0.25">
      <c r="A66" s="148" t="s">
        <v>91</v>
      </c>
      <c r="B66" s="25">
        <f>SUM(B57:B59)</f>
        <v>1111.72</v>
      </c>
      <c r="C66" s="203">
        <f>SUM(C57:C59)</f>
        <v>461.55</v>
      </c>
      <c r="D66" s="203">
        <f>SUM(D57:D59)</f>
        <v>1146.69</v>
      </c>
      <c r="E66" s="203">
        <f t="shared" ref="E66:I66" si="150">SUM(E57:E59)</f>
        <v>632.67000000000007</v>
      </c>
      <c r="F66" s="203">
        <f t="shared" si="150"/>
        <v>431.12000000000012</v>
      </c>
      <c r="G66" s="203">
        <f t="shared" si="150"/>
        <v>1179.42</v>
      </c>
      <c r="H66" s="203">
        <f t="shared" si="150"/>
        <v>572.79999999999995</v>
      </c>
      <c r="I66" s="203">
        <f t="shared" si="150"/>
        <v>330.81000000000006</v>
      </c>
      <c r="J66" s="203">
        <f t="shared" ref="J66:L66" si="151">SUM(J57:J59)</f>
        <v>431.05</v>
      </c>
      <c r="K66" s="203">
        <f t="shared" si="151"/>
        <v>211.81999999999996</v>
      </c>
      <c r="L66" s="203">
        <f t="shared" si="151"/>
        <v>457.52999999999992</v>
      </c>
      <c r="M66" s="203" t="str">
        <f>IF(M57="","",SUM(M55:M57))</f>
        <v/>
      </c>
      <c r="N66" s="67" t="str">
        <f t="shared" si="122"/>
        <v/>
      </c>
      <c r="P66" s="134" t="s">
        <v>91</v>
      </c>
      <c r="Q66" s="25">
        <f>SUM(Q57:Q59)</f>
        <v>376.84800000000001</v>
      </c>
      <c r="R66" s="203">
        <f t="shared" ref="R66:X66" si="152">SUM(R57:R59)</f>
        <v>361.52099999999996</v>
      </c>
      <c r="S66" s="203">
        <f t="shared" si="152"/>
        <v>353.411</v>
      </c>
      <c r="T66" s="203">
        <f t="shared" si="152"/>
        <v>296.82099999999997</v>
      </c>
      <c r="U66" s="203">
        <f t="shared" si="152"/>
        <v>289.45600000000002</v>
      </c>
      <c r="V66" s="203">
        <f t="shared" si="152"/>
        <v>340.12899999999996</v>
      </c>
      <c r="W66" s="203">
        <f t="shared" si="152"/>
        <v>363.57</v>
      </c>
      <c r="X66" s="203">
        <f t="shared" si="152"/>
        <v>267.97200000000004</v>
      </c>
      <c r="Y66" s="203">
        <f t="shared" ref="Y66:AA66" si="153">SUM(Y57:Y59)</f>
        <v>304.03699999999998</v>
      </c>
      <c r="Z66" s="203">
        <f t="shared" si="153"/>
        <v>218.93900000000002</v>
      </c>
      <c r="AA66" s="203">
        <f t="shared" si="153"/>
        <v>238.971</v>
      </c>
      <c r="AB66" s="203"/>
      <c r="AC66" s="67" t="str">
        <f t="shared" si="123"/>
        <v/>
      </c>
      <c r="AE66" s="152">
        <f t="shared" si="131"/>
        <v>3.3897744036268125</v>
      </c>
      <c r="AF66" s="206">
        <f t="shared" si="131"/>
        <v>7.8327591810204735</v>
      </c>
      <c r="AG66" s="206">
        <f t="shared" si="142"/>
        <v>3.0820099590996692</v>
      </c>
      <c r="AH66" s="206">
        <f t="shared" si="142"/>
        <v>4.691561161426967</v>
      </c>
      <c r="AI66" s="206">
        <f t="shared" si="142"/>
        <v>6.7140471330488012</v>
      </c>
      <c r="AJ66" s="206">
        <f t="shared" si="142"/>
        <v>2.883866646317681</v>
      </c>
      <c r="AK66" s="206">
        <f t="shared" si="142"/>
        <v>6.3472416201117321</v>
      </c>
      <c r="AL66" s="206">
        <f t="shared" si="142"/>
        <v>8.1004806384329378</v>
      </c>
      <c r="AM66" s="206">
        <f t="shared" si="142"/>
        <v>7.0534044774388116</v>
      </c>
      <c r="AN66" s="206">
        <f t="shared" si="143"/>
        <v>10.33608724388632</v>
      </c>
      <c r="AO66" s="206">
        <f t="shared" si="143"/>
        <v>5.223067339846569</v>
      </c>
      <c r="AP66" s="206"/>
      <c r="AQ66" s="67"/>
    </row>
    <row r="67" spans="1:43" ht="20.100000000000001" customHeight="1" thickBot="1" x14ac:dyDescent="0.3">
      <c r="A67" s="149" t="s">
        <v>92</v>
      </c>
      <c r="B67" s="27">
        <f>SUM(B60:B62)</f>
        <v>468.49</v>
      </c>
      <c r="C67" s="204">
        <f>SUM(C60:C62)</f>
        <v>604.85</v>
      </c>
      <c r="D67" s="204">
        <f>IF(D62="","",SUM(D60:D62))</f>
        <v>318.30999999999995</v>
      </c>
      <c r="E67" s="204">
        <f t="shared" ref="E67:I67" si="154">IF(E62="","",SUM(E60:E62))</f>
        <v>385.83</v>
      </c>
      <c r="F67" s="204">
        <f t="shared" si="154"/>
        <v>322.33000000000004</v>
      </c>
      <c r="G67" s="204">
        <f t="shared" si="154"/>
        <v>812.32999999999993</v>
      </c>
      <c r="H67" s="204">
        <f t="shared" si="154"/>
        <v>269.86</v>
      </c>
      <c r="I67" s="204">
        <f t="shared" si="154"/>
        <v>299.23</v>
      </c>
      <c r="J67" s="204">
        <f t="shared" ref="J67:M67" si="155">IF(J62="","",SUM(J60:J62))</f>
        <v>522.41</v>
      </c>
      <c r="K67" s="204">
        <f t="shared" si="155"/>
        <v>441.44000000000005</v>
      </c>
      <c r="L67" s="204">
        <f t="shared" si="155"/>
        <v>586.32999999999993</v>
      </c>
      <c r="M67" s="204" t="str">
        <f t="shared" si="155"/>
        <v/>
      </c>
      <c r="N67" s="70" t="str">
        <f t="shared" si="122"/>
        <v/>
      </c>
      <c r="P67" s="136" t="s">
        <v>92</v>
      </c>
      <c r="Q67" s="27">
        <f>SUM(Q60:Q62)</f>
        <v>173.405</v>
      </c>
      <c r="R67" s="204">
        <f t="shared" ref="R67:X67" si="156">SUM(R60:R62)</f>
        <v>230.471</v>
      </c>
      <c r="S67" s="204">
        <f t="shared" si="156"/>
        <v>139.79900000000001</v>
      </c>
      <c r="T67" s="204">
        <f t="shared" si="156"/>
        <v>227.17700000000002</v>
      </c>
      <c r="U67" s="204">
        <f t="shared" si="156"/>
        <v>179.22899999999998</v>
      </c>
      <c r="V67" s="204">
        <f t="shared" si="156"/>
        <v>388.57100000000008</v>
      </c>
      <c r="W67" s="204">
        <f t="shared" si="156"/>
        <v>211.57600000000002</v>
      </c>
      <c r="X67" s="204">
        <f t="shared" si="156"/>
        <v>147.53800000000001</v>
      </c>
      <c r="Y67" s="204">
        <f t="shared" ref="Y67:AA67" si="157">SUM(Y60:Y62)</f>
        <v>238.09199999999998</v>
      </c>
      <c r="Z67" s="204">
        <f t="shared" si="157"/>
        <v>412.428</v>
      </c>
      <c r="AA67" s="204">
        <f t="shared" si="157"/>
        <v>485.66499999999996</v>
      </c>
      <c r="AB67" s="204"/>
      <c r="AC67" s="70" t="str">
        <f t="shared" si="123"/>
        <v/>
      </c>
      <c r="AE67" s="153">
        <f t="shared" si="131"/>
        <v>3.7013596875066703</v>
      </c>
      <c r="AF67" s="207">
        <f t="shared" si="131"/>
        <v>3.8103827395221956</v>
      </c>
      <c r="AG67" s="207">
        <f t="shared" ref="AG67:AM67" si="158">IF(S62="","",(S67/D67)*10)</f>
        <v>4.3919135434010883</v>
      </c>
      <c r="AH67" s="207">
        <f t="shared" si="158"/>
        <v>5.8880076717725425</v>
      </c>
      <c r="AI67" s="207">
        <f t="shared" si="158"/>
        <v>5.5604194459094707</v>
      </c>
      <c r="AJ67" s="207">
        <f t="shared" si="158"/>
        <v>4.7834131449041664</v>
      </c>
      <c r="AK67" s="207">
        <f t="shared" si="158"/>
        <v>7.840213444008004</v>
      </c>
      <c r="AL67" s="207">
        <f t="shared" si="158"/>
        <v>4.9305885105103098</v>
      </c>
      <c r="AM67" s="207">
        <f t="shared" si="158"/>
        <v>4.5575697249286957</v>
      </c>
      <c r="AN67" s="207">
        <f t="shared" ref="AN67:AP67" si="159">IF(Z62="","",(Z67/K67)*10)</f>
        <v>9.3427872417542588</v>
      </c>
      <c r="AO67" s="207">
        <f t="shared" si="159"/>
        <v>8.2831340712568018</v>
      </c>
      <c r="AP67" s="207" t="str">
        <f t="shared" si="159"/>
        <v/>
      </c>
      <c r="AQ67" s="70" t="str">
        <f t="shared" si="137"/>
        <v/>
      </c>
    </row>
    <row r="69" spans="1:43" x14ac:dyDescent="0.25"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</row>
    <row r="70" spans="1:43" x14ac:dyDescent="0.25"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</sheetData>
  <mergeCells count="24">
    <mergeCell ref="Q48:AB48"/>
    <mergeCell ref="AC48:AC49"/>
    <mergeCell ref="AE48:AP48"/>
    <mergeCell ref="AQ48:AQ49"/>
    <mergeCell ref="A48:A49"/>
    <mergeCell ref="B48:M48"/>
    <mergeCell ref="N48:N49"/>
    <mergeCell ref="P48:P49"/>
    <mergeCell ref="AE26:AP26"/>
    <mergeCell ref="AQ26:AQ27"/>
    <mergeCell ref="A26:A27"/>
    <mergeCell ref="B26:M26"/>
    <mergeCell ref="N26:N27"/>
    <mergeCell ref="P26:P27"/>
    <mergeCell ref="Q26:AB26"/>
    <mergeCell ref="AC26:AC27"/>
    <mergeCell ref="Q4:AB4"/>
    <mergeCell ref="AC4:AC5"/>
    <mergeCell ref="AE4:AP4"/>
    <mergeCell ref="AQ4:AQ5"/>
    <mergeCell ref="A4:A5"/>
    <mergeCell ref="B4:M4"/>
    <mergeCell ref="N4:N5"/>
    <mergeCell ref="P4:P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AA20:AB23 L20 L22:M23 L21 M42:M45 Q20:Y23 B20:J23 B42:J45 AA42:AB45 B64:J67 Q64:Y67 Q42:Y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A0B8392A-5F18-4656-A967-728CC361831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N7:N23</xm:sqref>
        </x14:conditionalFormatting>
        <x14:conditionalFormatting xmlns:xm="http://schemas.microsoft.com/office/excel/2006/main">
          <x14:cfRule type="iconSet" priority="16" id="{3AB780F1-0126-4896-BB61-62B7BD7867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AQ7:AQ23</xm:sqref>
        </x14:conditionalFormatting>
        <x14:conditionalFormatting xmlns:xm="http://schemas.microsoft.com/office/excel/2006/main">
          <x14:cfRule type="iconSet" priority="14" id="{BDEDE4A8-32C3-4814-9F1E-5A3E9C7392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AC7:AC23</xm:sqref>
        </x14:conditionalFormatting>
        <x14:conditionalFormatting xmlns:xm="http://schemas.microsoft.com/office/excel/2006/main">
          <x14:cfRule type="iconSet" priority="12" id="{D4A6CDAA-B8DF-4A2E-8F2B-2AC9A56705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N29:N45</xm:sqref>
        </x14:conditionalFormatting>
        <x14:conditionalFormatting xmlns:xm="http://schemas.microsoft.com/office/excel/2006/main">
          <x14:cfRule type="iconSet" priority="10" id="{2E570351-B27E-4800-8DF4-EB029E25F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AQ29:AQ45</xm:sqref>
        </x14:conditionalFormatting>
        <x14:conditionalFormatting xmlns:xm="http://schemas.microsoft.com/office/excel/2006/main">
          <x14:cfRule type="iconSet" priority="8" id="{8B06DD77-01FC-4286-B684-9DD7F2C228C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AC29:AC45</xm:sqref>
        </x14:conditionalFormatting>
        <x14:conditionalFormatting xmlns:xm="http://schemas.microsoft.com/office/excel/2006/main">
          <x14:cfRule type="iconSet" priority="6" id="{3C28E215-595C-4579-8060-BECCF53FCCD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N51:N67</xm:sqref>
        </x14:conditionalFormatting>
        <x14:conditionalFormatting xmlns:xm="http://schemas.microsoft.com/office/excel/2006/main">
          <x14:cfRule type="iconSet" priority="4" id="{8C38FA28-7E42-4776-8A3E-E85B08F737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AQ51:AQ67</xm:sqref>
        </x14:conditionalFormatting>
        <x14:conditionalFormatting xmlns:xm="http://schemas.microsoft.com/office/excel/2006/main">
          <x14:cfRule type="iconSet" priority="2" id="{D13A5D0D-BE92-4C44-A079-7E5254D71C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AC51:AC67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workbookViewId="0">
      <selection activeCell="E9" sqref="E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style="50" customWidth="1"/>
    <col min="8" max="8" width="1.85546875" customWidth="1"/>
    <col min="11" max="12" width="9.140625" customWidth="1"/>
    <col min="13" max="13" width="10.85546875" style="50" customWidth="1"/>
    <col min="14" max="14" width="1.85546875" customWidth="1"/>
    <col min="16" max="16" width="9.140625" style="41"/>
    <col min="17" max="17" width="10.85546875" style="50" customWidth="1"/>
  </cols>
  <sheetData>
    <row r="1" spans="1:20" ht="15.75" x14ac:dyDescent="0.25">
      <c r="A1" s="6" t="s">
        <v>24</v>
      </c>
    </row>
    <row r="3" spans="1:20" ht="8.25" customHeight="1" thickBot="1" x14ac:dyDescent="0.3">
      <c r="Q3" s="66"/>
    </row>
    <row r="4" spans="1:20" x14ac:dyDescent="0.25">
      <c r="A4" s="440" t="s">
        <v>3</v>
      </c>
      <c r="B4" s="459"/>
      <c r="C4" s="462" t="s">
        <v>1</v>
      </c>
      <c r="D4" s="463"/>
      <c r="E4" s="458" t="s">
        <v>116</v>
      </c>
      <c r="F4" s="458"/>
      <c r="G4" s="176" t="s">
        <v>0</v>
      </c>
      <c r="I4" s="464">
        <v>1000</v>
      </c>
      <c r="J4" s="458"/>
      <c r="K4" s="456" t="s">
        <v>116</v>
      </c>
      <c r="L4" s="457"/>
      <c r="M4" s="176" t="s">
        <v>0</v>
      </c>
      <c r="O4" s="470" t="s">
        <v>22</v>
      </c>
      <c r="P4" s="458"/>
      <c r="Q4" s="176" t="s">
        <v>0</v>
      </c>
    </row>
    <row r="5" spans="1:20" x14ac:dyDescent="0.25">
      <c r="A5" s="460"/>
      <c r="B5" s="461"/>
      <c r="C5" s="465" t="s">
        <v>160</v>
      </c>
      <c r="D5" s="466"/>
      <c r="E5" s="467" t="str">
        <f>C5</f>
        <v>jan-jun</v>
      </c>
      <c r="F5" s="467"/>
      <c r="G5" s="177" t="s">
        <v>122</v>
      </c>
      <c r="I5" s="468" t="str">
        <f>C5</f>
        <v>jan-jun</v>
      </c>
      <c r="J5" s="467"/>
      <c r="K5" s="469" t="str">
        <f>C5</f>
        <v>jan-jun</v>
      </c>
      <c r="L5" s="455"/>
      <c r="M5" s="177" t="s">
        <v>122</v>
      </c>
      <c r="O5" s="468" t="str">
        <f>C5</f>
        <v>jan-jun</v>
      </c>
      <c r="P5" s="466"/>
      <c r="Q5" s="177" t="s">
        <v>122</v>
      </c>
    </row>
    <row r="6" spans="1:20" ht="19.5" customHeight="1" x14ac:dyDescent="0.25">
      <c r="A6" s="460"/>
      <c r="B6" s="461"/>
      <c r="C6" s="187">
        <v>2020</v>
      </c>
      <c r="D6" s="185">
        <v>2021</v>
      </c>
      <c r="E6" s="183">
        <f>C6</f>
        <v>2020</v>
      </c>
      <c r="F6" s="185">
        <f>D6</f>
        <v>2021</v>
      </c>
      <c r="G6" s="177" t="s">
        <v>1</v>
      </c>
      <c r="I6" s="22">
        <f>C6</f>
        <v>2020</v>
      </c>
      <c r="J6" s="186">
        <f>D6</f>
        <v>2021</v>
      </c>
      <c r="K6" s="184">
        <f>E6</f>
        <v>2020</v>
      </c>
      <c r="L6" s="185">
        <f>D6</f>
        <v>2021</v>
      </c>
      <c r="M6" s="358">
        <v>1000</v>
      </c>
      <c r="O6" s="51">
        <f>C6</f>
        <v>2020</v>
      </c>
      <c r="P6" s="186">
        <f>D6</f>
        <v>2021</v>
      </c>
      <c r="Q6" s="177"/>
    </row>
    <row r="7" spans="1:20" ht="19.5" customHeight="1" x14ac:dyDescent="0.25">
      <c r="A7" s="29" t="s">
        <v>151</v>
      </c>
      <c r="B7" s="21"/>
      <c r="C7" s="285">
        <f>C8+C9</f>
        <v>610114.26000000024</v>
      </c>
      <c r="D7" s="286">
        <f>D8+D9</f>
        <v>735514.79000000015</v>
      </c>
      <c r="E7" s="296">
        <f t="shared" ref="E7" si="0">C7/$C$20</f>
        <v>0.43035984648708525</v>
      </c>
      <c r="F7" s="297">
        <f t="shared" ref="F7" si="1">D7/$D$20</f>
        <v>0.45314486098069373</v>
      </c>
      <c r="G7" s="68">
        <f>(D7-C7)/C7</f>
        <v>0.20553614006661614</v>
      </c>
      <c r="I7" s="306">
        <f>I8+I9</f>
        <v>167500.91899999994</v>
      </c>
      <c r="J7" s="307">
        <f>J8+J9</f>
        <v>201684.61599999986</v>
      </c>
      <c r="K7" s="313">
        <f t="shared" ref="K7" si="2">I7/$I$20</f>
        <v>0.45884335981202007</v>
      </c>
      <c r="L7" s="314">
        <f t="shared" ref="L7" si="3">J7/$J$20</f>
        <v>0.46301900767986015</v>
      </c>
      <c r="M7" s="68">
        <f>(J7-I7)/I7</f>
        <v>0.20408065343211604</v>
      </c>
      <c r="O7" s="323">
        <f t="shared" ref="O7" si="4">(I7/C7)*10</f>
        <v>2.745402459532742</v>
      </c>
      <c r="P7" s="324">
        <f t="shared" ref="P7" si="5">(J7/D7)*10</f>
        <v>2.7420878375538829</v>
      </c>
      <c r="Q7" s="68">
        <f>(P7-O7)/O7</f>
        <v>-1.2073355465060886E-3</v>
      </c>
    </row>
    <row r="8" spans="1:20" ht="20.100000000000001" customHeight="1" x14ac:dyDescent="0.25">
      <c r="A8" s="14" t="s">
        <v>4</v>
      </c>
      <c r="B8" s="1"/>
      <c r="C8" s="267">
        <v>323458.03000000049</v>
      </c>
      <c r="D8" s="268">
        <v>383838.01000000013</v>
      </c>
      <c r="E8" s="294">
        <f t="shared" ref="E8:E19" si="6">C8/$C$20</f>
        <v>0.22815947317116497</v>
      </c>
      <c r="F8" s="295">
        <f t="shared" ref="F8:F19" si="7">D8/$D$20</f>
        <v>0.23647957056112517</v>
      </c>
      <c r="G8" s="67">
        <f>(D8-C8)/C8</f>
        <v>0.18667021498894165</v>
      </c>
      <c r="I8" s="304">
        <v>95623.647999999957</v>
      </c>
      <c r="J8" s="305">
        <v>115874.4469999999</v>
      </c>
      <c r="K8" s="311">
        <f t="shared" ref="K8:K19" si="8">I8/$I$20</f>
        <v>0.26194647878798771</v>
      </c>
      <c r="L8" s="312">
        <f t="shared" ref="L8:L19" si="9">J8/$J$20</f>
        <v>0.26601965251227955</v>
      </c>
      <c r="M8" s="67">
        <f>(J8-I8)/I8</f>
        <v>0.21177605564682023</v>
      </c>
      <c r="O8" s="321">
        <f t="shared" ref="O8:O20" si="10">(I8/C8)*10</f>
        <v>2.9562922892963828</v>
      </c>
      <c r="P8" s="322">
        <f t="shared" ref="P8:P20" si="11">(J8/D8)*10</f>
        <v>3.0188372172938234</v>
      </c>
      <c r="Q8" s="67">
        <f>(P8-O8)/O8</f>
        <v>2.1156544034530059E-2</v>
      </c>
      <c r="R8" s="146"/>
      <c r="S8" s="146"/>
      <c r="T8" s="406"/>
    </row>
    <row r="9" spans="1:20" ht="20.100000000000001" customHeight="1" x14ac:dyDescent="0.25">
      <c r="A9" s="14" t="s">
        <v>5</v>
      </c>
      <c r="B9" s="1"/>
      <c r="C9" s="267">
        <v>286656.22999999975</v>
      </c>
      <c r="D9" s="268">
        <v>351676.78</v>
      </c>
      <c r="E9" s="294">
        <f t="shared" si="6"/>
        <v>0.20220037331592028</v>
      </c>
      <c r="F9" s="295">
        <f t="shared" si="7"/>
        <v>0.21666529041956858</v>
      </c>
      <c r="G9" s="67">
        <f>(D9-C9)/C9</f>
        <v>0.22682413007385305</v>
      </c>
      <c r="I9" s="304">
        <v>71877.270999999979</v>
      </c>
      <c r="J9" s="305">
        <v>85810.168999999965</v>
      </c>
      <c r="K9" s="311">
        <f t="shared" si="8"/>
        <v>0.19689688102403236</v>
      </c>
      <c r="L9" s="312">
        <f t="shared" si="9"/>
        <v>0.1969993551675806</v>
      </c>
      <c r="M9" s="67">
        <f>(J9-I9)/I9</f>
        <v>0.19384289089105777</v>
      </c>
      <c r="O9" s="321">
        <f t="shared" si="10"/>
        <v>2.50743795102587</v>
      </c>
      <c r="P9" s="322">
        <f t="shared" si="11"/>
        <v>2.4400294213339864</v>
      </c>
      <c r="Q9" s="67">
        <f t="shared" ref="Q9:Q20" si="12">(P9-O9)/O9</f>
        <v>-2.6883428825947495E-2</v>
      </c>
      <c r="R9" s="146"/>
      <c r="S9" s="146"/>
      <c r="T9" s="406"/>
    </row>
    <row r="10" spans="1:20" ht="20.100000000000001" customHeight="1" x14ac:dyDescent="0.25">
      <c r="A10" s="29" t="s">
        <v>41</v>
      </c>
      <c r="B10" s="21"/>
      <c r="C10" s="285">
        <f>C11+C12</f>
        <v>528679.41000000038</v>
      </c>
      <c r="D10" s="286">
        <f>D11+D12</f>
        <v>558180.51000000024</v>
      </c>
      <c r="E10" s="296">
        <f t="shared" si="6"/>
        <v>0.37291767238563295</v>
      </c>
      <c r="F10" s="297">
        <f t="shared" si="7"/>
        <v>0.34389060974026475</v>
      </c>
      <c r="G10" s="68">
        <f>(D10-C10)/C10</f>
        <v>5.5801492250284232E-2</v>
      </c>
      <c r="I10" s="306">
        <f>I11+I12</f>
        <v>71966.239000000074</v>
      </c>
      <c r="J10" s="307">
        <f>J11+J12</f>
        <v>77248.433000000106</v>
      </c>
      <c r="K10" s="313">
        <f t="shared" si="8"/>
        <v>0.19714059536470291</v>
      </c>
      <c r="L10" s="314">
        <f t="shared" si="9"/>
        <v>0.17734368392522432</v>
      </c>
      <c r="M10" s="68">
        <f>(J10-I10)/I10</f>
        <v>7.3398222185822815E-2</v>
      </c>
      <c r="O10" s="323">
        <f t="shared" si="10"/>
        <v>1.3612453528311237</v>
      </c>
      <c r="P10" s="324">
        <f t="shared" si="11"/>
        <v>1.3839328248849116</v>
      </c>
      <c r="Q10" s="68">
        <f t="shared" si="12"/>
        <v>1.666670303527756E-2</v>
      </c>
      <c r="T10" s="406"/>
    </row>
    <row r="11" spans="1:20" ht="20.100000000000001" customHeight="1" x14ac:dyDescent="0.25">
      <c r="A11" s="14"/>
      <c r="B11" s="1" t="s">
        <v>6</v>
      </c>
      <c r="C11" s="267">
        <v>499224.84000000037</v>
      </c>
      <c r="D11" s="268">
        <v>527978.82000000018</v>
      </c>
      <c r="E11" s="294">
        <f t="shared" si="6"/>
        <v>0.35214113091692001</v>
      </c>
      <c r="F11" s="295">
        <f t="shared" si="7"/>
        <v>0.32528358673746149</v>
      </c>
      <c r="G11" s="67">
        <f t="shared" ref="G11:G19" si="13">(D11-C11)/C11</f>
        <v>5.7597254175092302E-2</v>
      </c>
      <c r="I11" s="304">
        <v>67084.770000000077</v>
      </c>
      <c r="J11" s="305">
        <v>72127.34300000011</v>
      </c>
      <c r="K11" s="311">
        <f t="shared" si="8"/>
        <v>0.18376855149682286</v>
      </c>
      <c r="L11" s="312">
        <f t="shared" si="9"/>
        <v>0.16558690218814201</v>
      </c>
      <c r="M11" s="67">
        <f t="shared" ref="M11:M19" si="14">(J11-I11)/I11</f>
        <v>7.5167180270574493E-2</v>
      </c>
      <c r="O11" s="321">
        <f t="shared" si="10"/>
        <v>1.3437786869739901</v>
      </c>
      <c r="P11" s="322">
        <f t="shared" si="11"/>
        <v>1.3661029622362519</v>
      </c>
      <c r="Q11" s="67">
        <f t="shared" si="12"/>
        <v>1.6613059485660667E-2</v>
      </c>
    </row>
    <row r="12" spans="1:20" ht="20.100000000000001" customHeight="1" x14ac:dyDescent="0.25">
      <c r="A12" s="14"/>
      <c r="B12" s="1" t="s">
        <v>42</v>
      </c>
      <c r="C12" s="267">
        <v>29454.569999999996</v>
      </c>
      <c r="D12" s="268">
        <v>30201.690000000006</v>
      </c>
      <c r="E12" s="298">
        <f t="shared" si="6"/>
        <v>2.0776541468712925E-2</v>
      </c>
      <c r="F12" s="299">
        <f t="shared" si="7"/>
        <v>1.8607023002803258E-2</v>
      </c>
      <c r="G12" s="67">
        <f t="shared" si="13"/>
        <v>2.5365164047548818E-2</v>
      </c>
      <c r="I12" s="304">
        <v>4881.4689999999955</v>
      </c>
      <c r="J12" s="305">
        <v>5121.0899999999929</v>
      </c>
      <c r="K12" s="315">
        <f t="shared" si="8"/>
        <v>1.3372043867880035E-2</v>
      </c>
      <c r="L12" s="316">
        <f t="shared" si="9"/>
        <v>1.1756781737082283E-2</v>
      </c>
      <c r="M12" s="67">
        <f t="shared" si="14"/>
        <v>4.9087887273277286E-2</v>
      </c>
      <c r="O12" s="321">
        <f t="shared" si="10"/>
        <v>1.6572874769517925</v>
      </c>
      <c r="P12" s="322">
        <f t="shared" si="11"/>
        <v>1.6956302776434007</v>
      </c>
      <c r="Q12" s="67">
        <f t="shared" si="12"/>
        <v>2.3135877887722402E-2</v>
      </c>
    </row>
    <row r="13" spans="1:20" ht="20.100000000000001" customHeight="1" x14ac:dyDescent="0.25">
      <c r="A13" s="29" t="s">
        <v>40</v>
      </c>
      <c r="B13" s="21"/>
      <c r="C13" s="285">
        <f>SUM(C14:C16)</f>
        <v>254636.36999999991</v>
      </c>
      <c r="D13" s="286">
        <f>SUM(D14:D16)</f>
        <v>299680.14</v>
      </c>
      <c r="E13" s="296">
        <f t="shared" si="6"/>
        <v>0.1796143383097267</v>
      </c>
      <c r="F13" s="297">
        <f t="shared" si="7"/>
        <v>0.18463057062248173</v>
      </c>
      <c r="G13" s="68">
        <f t="shared" si="13"/>
        <v>0.17689448683234105</v>
      </c>
      <c r="I13" s="306">
        <f>SUM(I14:I16)</f>
        <v>118093.19499999998</v>
      </c>
      <c r="J13" s="307">
        <f>SUM(J14:J16)</f>
        <v>147163.329</v>
      </c>
      <c r="K13" s="313">
        <f t="shared" si="8"/>
        <v>0.32349839444603917</v>
      </c>
      <c r="L13" s="314">
        <f t="shared" si="9"/>
        <v>0.3378513439044098</v>
      </c>
      <c r="M13" s="68">
        <f t="shared" si="14"/>
        <v>0.246162651455065</v>
      </c>
      <c r="O13" s="323">
        <f t="shared" si="10"/>
        <v>4.6377190736735692</v>
      </c>
      <c r="P13" s="324">
        <f t="shared" si="11"/>
        <v>4.9106800670875286</v>
      </c>
      <c r="Q13" s="68">
        <f t="shared" si="12"/>
        <v>5.8856733035738865E-2</v>
      </c>
    </row>
    <row r="14" spans="1:20" ht="20.100000000000001" customHeight="1" x14ac:dyDescent="0.25">
      <c r="A14" s="14"/>
      <c r="B14" s="5" t="s">
        <v>7</v>
      </c>
      <c r="C14" s="287">
        <v>236381.8899999999</v>
      </c>
      <c r="D14" s="288">
        <v>282228.31</v>
      </c>
      <c r="E14" s="294">
        <f t="shared" si="6"/>
        <v>0.16673806950968001</v>
      </c>
      <c r="F14" s="295">
        <f t="shared" si="7"/>
        <v>0.17387863580522442</v>
      </c>
      <c r="G14" s="67">
        <f t="shared" si="13"/>
        <v>0.19395064486539185</v>
      </c>
      <c r="I14" s="287">
        <v>110458.68599999999</v>
      </c>
      <c r="J14" s="288">
        <v>138525.81200000001</v>
      </c>
      <c r="K14" s="311">
        <f t="shared" si="8"/>
        <v>0.30258481509979629</v>
      </c>
      <c r="L14" s="312">
        <f t="shared" si="9"/>
        <v>0.31802169784871898</v>
      </c>
      <c r="M14" s="67">
        <f t="shared" si="14"/>
        <v>0.25409614233506289</v>
      </c>
      <c r="O14" s="321">
        <f t="shared" si="10"/>
        <v>4.6728912269886678</v>
      </c>
      <c r="P14" s="322">
        <f t="shared" si="11"/>
        <v>4.9082890373400181</v>
      </c>
      <c r="Q14" s="67">
        <f t="shared" si="12"/>
        <v>5.0375195765694457E-2</v>
      </c>
    </row>
    <row r="15" spans="1:20" ht="20.100000000000001" customHeight="1" x14ac:dyDescent="0.25">
      <c r="A15" s="14"/>
      <c r="B15" s="5" t="s">
        <v>8</v>
      </c>
      <c r="C15" s="287">
        <v>10245.900000000005</v>
      </c>
      <c r="D15" s="288">
        <v>11214.320000000003</v>
      </c>
      <c r="E15" s="294">
        <f t="shared" si="6"/>
        <v>7.2272101149086854E-3</v>
      </c>
      <c r="F15" s="295">
        <f t="shared" si="7"/>
        <v>6.9090541026279213E-3</v>
      </c>
      <c r="G15" s="67">
        <f t="shared" si="13"/>
        <v>9.4517807122848921E-2</v>
      </c>
      <c r="I15" s="287">
        <v>6019.1189999999979</v>
      </c>
      <c r="J15" s="288">
        <v>7063.9890000000005</v>
      </c>
      <c r="K15" s="311">
        <f t="shared" si="8"/>
        <v>1.6488463475644373E-2</v>
      </c>
      <c r="L15" s="312">
        <f t="shared" si="9"/>
        <v>1.6217207052824742E-2</v>
      </c>
      <c r="M15" s="67">
        <f t="shared" si="14"/>
        <v>0.17359184957134141</v>
      </c>
      <c r="O15" s="321">
        <f t="shared" si="10"/>
        <v>5.8746610839457682</v>
      </c>
      <c r="P15" s="322">
        <f t="shared" si="11"/>
        <v>6.2990792130062268</v>
      </c>
      <c r="Q15" s="67">
        <f t="shared" si="12"/>
        <v>7.2245551359601895E-2</v>
      </c>
    </row>
    <row r="16" spans="1:20" ht="20.100000000000001" customHeight="1" x14ac:dyDescent="0.25">
      <c r="A16" s="38"/>
      <c r="B16" s="39" t="s">
        <v>9</v>
      </c>
      <c r="C16" s="289">
        <v>8008.5800000000036</v>
      </c>
      <c r="D16" s="290">
        <v>6237.5100000000066</v>
      </c>
      <c r="E16" s="298">
        <f t="shared" si="6"/>
        <v>5.649058685137996E-3</v>
      </c>
      <c r="F16" s="299">
        <f t="shared" si="7"/>
        <v>3.8428807146293951E-3</v>
      </c>
      <c r="G16" s="67">
        <f t="shared" si="13"/>
        <v>-0.22114657030334919</v>
      </c>
      <c r="I16" s="289">
        <v>1615.3900000000003</v>
      </c>
      <c r="J16" s="290">
        <v>1573.5279999999996</v>
      </c>
      <c r="K16" s="315">
        <f t="shared" si="8"/>
        <v>4.4251158705985337E-3</v>
      </c>
      <c r="L16" s="316">
        <f t="shared" si="9"/>
        <v>3.6124390028661147E-3</v>
      </c>
      <c r="M16" s="67">
        <f t="shared" si="14"/>
        <v>-2.5914485046955073E-2</v>
      </c>
      <c r="O16" s="321">
        <f t="shared" si="10"/>
        <v>2.0170741879334408</v>
      </c>
      <c r="P16" s="322">
        <f t="shared" si="11"/>
        <v>2.5226861359741277</v>
      </c>
      <c r="Q16" s="67">
        <f t="shared" si="12"/>
        <v>0.25066601469859817</v>
      </c>
    </row>
    <row r="17" spans="1:17" ht="20.100000000000001" customHeight="1" x14ac:dyDescent="0.25">
      <c r="A17" s="14" t="s">
        <v>43</v>
      </c>
      <c r="B17" s="5"/>
      <c r="C17" s="267">
        <v>1296.8700000000001</v>
      </c>
      <c r="D17" s="268">
        <v>1741.12</v>
      </c>
      <c r="E17" s="294">
        <f t="shared" si="6"/>
        <v>9.1478073978094876E-4</v>
      </c>
      <c r="F17" s="295">
        <f t="shared" si="7"/>
        <v>1.0726902994713475E-3</v>
      </c>
      <c r="G17" s="69">
        <f t="shared" si="13"/>
        <v>0.34255553756351809</v>
      </c>
      <c r="I17" s="287">
        <v>339.16200000000003</v>
      </c>
      <c r="J17" s="288">
        <v>886.63599999999963</v>
      </c>
      <c r="K17" s="311">
        <f t="shared" si="8"/>
        <v>9.2908285237864533E-4</v>
      </c>
      <c r="L17" s="312">
        <f t="shared" si="9"/>
        <v>2.0355014132225169E-3</v>
      </c>
      <c r="M17" s="69">
        <f t="shared" si="14"/>
        <v>1.6141961658440496</v>
      </c>
      <c r="O17" s="325">
        <f t="shared" si="10"/>
        <v>2.6152351430752501</v>
      </c>
      <c r="P17" s="326">
        <f t="shared" si="11"/>
        <v>5.0923313729093902</v>
      </c>
      <c r="Q17" s="69">
        <f t="shared" si="12"/>
        <v>0.94717916145824166</v>
      </c>
    </row>
    <row r="18" spans="1:17" ht="20.100000000000001" customHeight="1" x14ac:dyDescent="0.25">
      <c r="A18" s="14" t="s">
        <v>10</v>
      </c>
      <c r="B18" s="1"/>
      <c r="C18" s="267">
        <v>8338.6500000000069</v>
      </c>
      <c r="D18" s="268">
        <v>10687.120000000006</v>
      </c>
      <c r="E18" s="294">
        <f t="shared" si="6"/>
        <v>5.8818820820702254E-3</v>
      </c>
      <c r="F18" s="295">
        <f t="shared" si="7"/>
        <v>6.5842503407497676E-3</v>
      </c>
      <c r="G18" s="67">
        <f t="shared" si="13"/>
        <v>0.281636715775335</v>
      </c>
      <c r="I18" s="304">
        <v>3946.838999999999</v>
      </c>
      <c r="J18" s="305">
        <v>5043.3930000000018</v>
      </c>
      <c r="K18" s="311">
        <f t="shared" si="8"/>
        <v>1.0811766754528157E-2</v>
      </c>
      <c r="L18" s="312">
        <f t="shared" si="9"/>
        <v>1.1578408252018366E-2</v>
      </c>
      <c r="M18" s="67">
        <f t="shared" si="14"/>
        <v>0.27783094268603381</v>
      </c>
      <c r="O18" s="321">
        <f t="shared" si="10"/>
        <v>4.7331870266769744</v>
      </c>
      <c r="P18" s="322">
        <f t="shared" si="11"/>
        <v>4.7191320018863818</v>
      </c>
      <c r="Q18" s="67">
        <f t="shared" si="12"/>
        <v>-2.9694632203156822E-3</v>
      </c>
    </row>
    <row r="19" spans="1:17" ht="20.100000000000001" customHeight="1" thickBot="1" x14ac:dyDescent="0.3">
      <c r="A19" s="14" t="s">
        <v>11</v>
      </c>
      <c r="B19" s="16"/>
      <c r="C19" s="291">
        <v>14618.419999999991</v>
      </c>
      <c r="D19" s="292">
        <v>17330.229999999992</v>
      </c>
      <c r="E19" s="300">
        <f t="shared" si="6"/>
        <v>1.0311479995703969E-2</v>
      </c>
      <c r="F19" s="301">
        <f t="shared" si="7"/>
        <v>1.0677018016338521E-2</v>
      </c>
      <c r="G19" s="70">
        <f t="shared" si="13"/>
        <v>0.18550636799325804</v>
      </c>
      <c r="I19" s="308">
        <v>3203.9740000000002</v>
      </c>
      <c r="J19" s="309">
        <v>3559.6329999999998</v>
      </c>
      <c r="K19" s="317">
        <f t="shared" si="8"/>
        <v>8.776800770331045E-3</v>
      </c>
      <c r="L19" s="318">
        <f t="shared" si="9"/>
        <v>8.1720548252648319E-3</v>
      </c>
      <c r="M19" s="70">
        <f t="shared" si="14"/>
        <v>0.11100558244230435</v>
      </c>
      <c r="O19" s="327">
        <f t="shared" si="10"/>
        <v>2.1917375475598608</v>
      </c>
      <c r="P19" s="328">
        <f t="shared" si="11"/>
        <v>2.0540021684651624</v>
      </c>
      <c r="Q19" s="70">
        <f t="shared" si="12"/>
        <v>-6.2843007479633742E-2</v>
      </c>
    </row>
    <row r="20" spans="1:17" ht="26.25" customHeight="1" thickBot="1" x14ac:dyDescent="0.3">
      <c r="A20" s="18" t="s">
        <v>12</v>
      </c>
      <c r="B20" s="60"/>
      <c r="C20" s="293">
        <f>C8+C9+C10+C13+C17+C18+C19</f>
        <v>1417683.9800000004</v>
      </c>
      <c r="D20" s="199">
        <f>D8+D9+D10+D13+D17+D18+D19</f>
        <v>1623133.9100000006</v>
      </c>
      <c r="E20" s="302">
        <f>E8+E9+E10+E13+E17+E18+E19</f>
        <v>0.99999999999999989</v>
      </c>
      <c r="F20" s="303">
        <f>F8+F9+F10+F13+F17+F18+F19</f>
        <v>0.99999999999999967</v>
      </c>
      <c r="G20" s="70">
        <f>(D20-C20)/C20</f>
        <v>0.14491941285814636</v>
      </c>
      <c r="H20" s="2"/>
      <c r="I20" s="293">
        <f>I8+I9+I10+I13+I17+I18+I19</f>
        <v>365050.32799999998</v>
      </c>
      <c r="J20" s="310">
        <f>J8+J9+J10+J13+J17+J18+J19</f>
        <v>435586.04</v>
      </c>
      <c r="K20" s="319">
        <f>K8+K9+K10+K13+K17+K18+K19</f>
        <v>1</v>
      </c>
      <c r="L20" s="320">
        <f>L8+L9+L10+L13+L17+L18+L19</f>
        <v>0.99999999999999989</v>
      </c>
      <c r="M20" s="70">
        <f>(J20-I20)/I20</f>
        <v>0.19322188364120577</v>
      </c>
      <c r="N20" s="2"/>
      <c r="O20" s="329">
        <f t="shared" si="10"/>
        <v>2.5749767448172749</v>
      </c>
      <c r="P20" s="330">
        <f t="shared" si="11"/>
        <v>2.6836112369804397</v>
      </c>
      <c r="Q20" s="70">
        <f t="shared" si="12"/>
        <v>4.2188533306879897E-2</v>
      </c>
    </row>
    <row r="22" spans="1:17" x14ac:dyDescent="0.25">
      <c r="A22" s="2"/>
    </row>
    <row r="23" spans="1:17" ht="8.25" customHeight="1" thickBot="1" x14ac:dyDescent="0.3"/>
    <row r="24" spans="1:17" ht="15" customHeight="1" x14ac:dyDescent="0.25">
      <c r="A24" s="440" t="s">
        <v>2</v>
      </c>
      <c r="B24" s="459"/>
      <c r="C24" s="462" t="s">
        <v>1</v>
      </c>
      <c r="D24" s="463"/>
      <c r="E24" s="458" t="s">
        <v>117</v>
      </c>
      <c r="F24" s="458"/>
      <c r="G24" s="176" t="s">
        <v>0</v>
      </c>
      <c r="I24" s="464">
        <v>1000</v>
      </c>
      <c r="J24" s="463"/>
      <c r="K24" s="458" t="s">
        <v>117</v>
      </c>
      <c r="L24" s="458"/>
      <c r="M24" s="176" t="s">
        <v>0</v>
      </c>
      <c r="O24" s="470" t="s">
        <v>22</v>
      </c>
      <c r="P24" s="458"/>
      <c r="Q24" s="176" t="s">
        <v>0</v>
      </c>
    </row>
    <row r="25" spans="1:17" ht="15" customHeight="1" x14ac:dyDescent="0.25">
      <c r="A25" s="460"/>
      <c r="B25" s="461"/>
      <c r="C25" s="465" t="str">
        <f>C5</f>
        <v>jan-jun</v>
      </c>
      <c r="D25" s="466"/>
      <c r="E25" s="467" t="str">
        <f>C5</f>
        <v>jan-jun</v>
      </c>
      <c r="F25" s="467"/>
      <c r="G25" s="177" t="str">
        <f>G5</f>
        <v>2021 /2020</v>
      </c>
      <c r="I25" s="468" t="str">
        <f>C5</f>
        <v>jan-jun</v>
      </c>
      <c r="J25" s="466"/>
      <c r="K25" s="454" t="str">
        <f>C5</f>
        <v>jan-jun</v>
      </c>
      <c r="L25" s="455"/>
      <c r="M25" s="177" t="str">
        <f>G5</f>
        <v>2021 /2020</v>
      </c>
      <c r="O25" s="468" t="str">
        <f>C5</f>
        <v>jan-jun</v>
      </c>
      <c r="P25" s="466"/>
      <c r="Q25" s="177" t="str">
        <f>G5</f>
        <v>2021 /2020</v>
      </c>
    </row>
    <row r="26" spans="1:17" ht="19.5" customHeight="1" x14ac:dyDescent="0.25">
      <c r="A26" s="460"/>
      <c r="B26" s="461"/>
      <c r="C26" s="187">
        <f>C6</f>
        <v>2020</v>
      </c>
      <c r="D26" s="185">
        <f>D6</f>
        <v>2021</v>
      </c>
      <c r="E26" s="183">
        <f>C6</f>
        <v>2020</v>
      </c>
      <c r="F26" s="185">
        <f>D6</f>
        <v>2021</v>
      </c>
      <c r="G26" s="177" t="s">
        <v>1</v>
      </c>
      <c r="I26" s="182">
        <f>C6</f>
        <v>2020</v>
      </c>
      <c r="J26" s="186">
        <f>D6</f>
        <v>2021</v>
      </c>
      <c r="K26" s="184">
        <f>C6</f>
        <v>2020</v>
      </c>
      <c r="L26" s="185">
        <f>D6</f>
        <v>2021</v>
      </c>
      <c r="M26" s="358">
        <v>1000</v>
      </c>
      <c r="O26" s="182">
        <f>C6</f>
        <v>2020</v>
      </c>
      <c r="P26" s="186">
        <f>D6</f>
        <v>2021</v>
      </c>
      <c r="Q26" s="177"/>
    </row>
    <row r="27" spans="1:17" ht="19.5" customHeight="1" x14ac:dyDescent="0.25">
      <c r="A27" s="29" t="s">
        <v>151</v>
      </c>
      <c r="B27" s="21"/>
      <c r="C27" s="285">
        <f>C28+C29</f>
        <v>235445.32999999996</v>
      </c>
      <c r="D27" s="286">
        <f>D28+D29</f>
        <v>290866.27999999962</v>
      </c>
      <c r="E27" s="296">
        <f>C27/$C$40</f>
        <v>0.35467037160069304</v>
      </c>
      <c r="F27" s="297">
        <f>D27/$D$40</f>
        <v>0.38231325571811853</v>
      </c>
      <c r="G27" s="68">
        <f>(D27-C27)/C27</f>
        <v>0.23538776496437483</v>
      </c>
      <c r="I27" s="285">
        <f>I28+I29</f>
        <v>57237.573000000004</v>
      </c>
      <c r="J27" s="286">
        <f>J28+J29</f>
        <v>69919.458999999959</v>
      </c>
      <c r="K27" s="296">
        <f>I27/$I$40</f>
        <v>0.3288553579836006</v>
      </c>
      <c r="L27" s="297">
        <f>J27/$J$40</f>
        <v>0.33759203606499671</v>
      </c>
      <c r="M27" s="68">
        <f>(J27-I27)/I27</f>
        <v>0.22156575367023257</v>
      </c>
      <c r="O27" s="323">
        <f t="shared" ref="O27" si="15">(I27/C27)*10</f>
        <v>2.4310345420739505</v>
      </c>
      <c r="P27" s="324">
        <f t="shared" ref="P27" si="16">(J27/D27)*10</f>
        <v>2.4038351575163697</v>
      </c>
      <c r="Q27" s="68">
        <f>(P27-O27)/O27</f>
        <v>-1.1188399048569947E-2</v>
      </c>
    </row>
    <row r="28" spans="1:17" ht="20.100000000000001" customHeight="1" x14ac:dyDescent="0.25">
      <c r="A28" s="14" t="s">
        <v>4</v>
      </c>
      <c r="B28" s="1"/>
      <c r="C28" s="304">
        <v>142328.59</v>
      </c>
      <c r="D28" s="305">
        <v>171057.20999999967</v>
      </c>
      <c r="E28" s="294">
        <f>C28/$C$40</f>
        <v>0.21440108370254227</v>
      </c>
      <c r="F28" s="295">
        <f>D28/$D$40</f>
        <v>0.2248367836559049</v>
      </c>
      <c r="G28" s="67">
        <f>(D28-C28)/C28</f>
        <v>0.20184714820823896</v>
      </c>
      <c r="I28" s="304">
        <v>34849.45900000001</v>
      </c>
      <c r="J28" s="305">
        <v>41880.749999999949</v>
      </c>
      <c r="K28" s="294">
        <f>I28/$I$40</f>
        <v>0.20022566846046763</v>
      </c>
      <c r="L28" s="295">
        <f>J28/$J$40</f>
        <v>0.20221277261926615</v>
      </c>
      <c r="M28" s="67">
        <f>(J28-I28)/I28</f>
        <v>0.20176184083660917</v>
      </c>
      <c r="O28" s="321">
        <f t="shared" ref="O28:O40" si="17">(I28/C28)*10</f>
        <v>2.4485213406526412</v>
      </c>
      <c r="P28" s="322">
        <f t="shared" ref="P28:P40" si="18">(J28/D28)*10</f>
        <v>2.4483475440760447</v>
      </c>
      <c r="Q28" s="67">
        <f>(P28-O28)/O28</f>
        <v>-7.0980217207384635E-5</v>
      </c>
    </row>
    <row r="29" spans="1:17" ht="20.100000000000001" customHeight="1" x14ac:dyDescent="0.25">
      <c r="A29" s="14" t="s">
        <v>5</v>
      </c>
      <c r="B29" s="1"/>
      <c r="C29" s="304">
        <v>93116.739999999962</v>
      </c>
      <c r="D29" s="305">
        <v>119809.06999999995</v>
      </c>
      <c r="E29" s="294">
        <f>C29/$C$40</f>
        <v>0.14026928789815074</v>
      </c>
      <c r="F29" s="295">
        <f>D29/$D$40</f>
        <v>0.1574764720622136</v>
      </c>
      <c r="G29" s="67">
        <f t="shared" ref="G29:G40" si="19">(D29-C29)/C29</f>
        <v>0.28665447265443356</v>
      </c>
      <c r="I29" s="304">
        <v>22388.11399999999</v>
      </c>
      <c r="J29" s="305">
        <v>28038.709000000013</v>
      </c>
      <c r="K29" s="294">
        <f t="shared" ref="K29:K39" si="20">I29/$I$40</f>
        <v>0.12862968952313295</v>
      </c>
      <c r="L29" s="295">
        <f t="shared" ref="L29:L39" si="21">J29/$J$40</f>
        <v>0.13537926344573059</v>
      </c>
      <c r="M29" s="67">
        <f t="shared" ref="M29:M40" si="22">(J29-I29)/I29</f>
        <v>0.25239263119707295</v>
      </c>
      <c r="O29" s="321">
        <f t="shared" si="17"/>
        <v>2.4043060356279655</v>
      </c>
      <c r="P29" s="322">
        <f t="shared" si="18"/>
        <v>2.3402826680818092</v>
      </c>
      <c r="Q29" s="67">
        <f t="shared" ref="Q29:Q38" si="23">(P29-O29)/O29</f>
        <v>-2.6628626554786518E-2</v>
      </c>
    </row>
    <row r="30" spans="1:17" ht="20.100000000000001" customHeight="1" x14ac:dyDescent="0.25">
      <c r="A30" s="29" t="s">
        <v>41</v>
      </c>
      <c r="B30" s="21"/>
      <c r="C30" s="285">
        <f>C31+C32</f>
        <v>218075.77000000016</v>
      </c>
      <c r="D30" s="286">
        <f>D31+D32</f>
        <v>225393.58000000002</v>
      </c>
      <c r="E30" s="296">
        <f>C30/$C$40</f>
        <v>0.32850519644202469</v>
      </c>
      <c r="F30" s="297">
        <f>D30/$D$40</f>
        <v>0.2962562500808355</v>
      </c>
      <c r="G30" s="68">
        <f>(D30-C30)/C30</f>
        <v>3.3556272666146483E-2</v>
      </c>
      <c r="I30" s="285">
        <f>I31+I32</f>
        <v>34952.34299999995</v>
      </c>
      <c r="J30" s="286">
        <f>J31+J32</f>
        <v>36384.418000000027</v>
      </c>
      <c r="K30" s="296">
        <f t="shared" si="20"/>
        <v>0.20081678287845256</v>
      </c>
      <c r="L30" s="297">
        <f t="shared" si="21"/>
        <v>0.17567483972752038</v>
      </c>
      <c r="M30" s="68">
        <f t="shared" si="22"/>
        <v>4.0972217513431906E-2</v>
      </c>
      <c r="O30" s="323">
        <f t="shared" si="17"/>
        <v>1.6027614163645931</v>
      </c>
      <c r="P30" s="324">
        <f t="shared" si="18"/>
        <v>1.614261506472368</v>
      </c>
      <c r="Q30" s="68">
        <f t="shared" si="23"/>
        <v>7.1751727926290714E-3</v>
      </c>
    </row>
    <row r="31" spans="1:17" ht="20.100000000000001" customHeight="1" x14ac:dyDescent="0.25">
      <c r="A31" s="14"/>
      <c r="B31" s="1" t="s">
        <v>6</v>
      </c>
      <c r="C31" s="287">
        <v>199947.21000000017</v>
      </c>
      <c r="D31" s="288">
        <v>208981.17</v>
      </c>
      <c r="E31" s="294">
        <f t="shared" ref="E31:E38" si="24">C31/$C$40</f>
        <v>0.30119667810451739</v>
      </c>
      <c r="F31" s="295">
        <f t="shared" ref="F31:F38" si="25">D31/$D$40</f>
        <v>0.27468385639779802</v>
      </c>
      <c r="G31" s="67">
        <f>(D31-C31)/C31</f>
        <v>4.5181725716502065E-2</v>
      </c>
      <c r="I31" s="287">
        <v>32219.793999999951</v>
      </c>
      <c r="J31" s="288">
        <v>33935.491000000024</v>
      </c>
      <c r="K31" s="294">
        <f>I31/$I$40</f>
        <v>0.185117071438858</v>
      </c>
      <c r="L31" s="295">
        <f>J31/$J$40</f>
        <v>0.16385068856947801</v>
      </c>
      <c r="M31" s="67">
        <f>(J31-I31)/I31</f>
        <v>5.3249781795627726E-2</v>
      </c>
      <c r="O31" s="321">
        <f t="shared" si="17"/>
        <v>1.611415032997956</v>
      </c>
      <c r="P31" s="322">
        <f t="shared" si="18"/>
        <v>1.6238540056025152</v>
      </c>
      <c r="Q31" s="67">
        <f t="shared" si="23"/>
        <v>7.719285441576902E-3</v>
      </c>
    </row>
    <row r="32" spans="1:17" ht="20.100000000000001" customHeight="1" x14ac:dyDescent="0.25">
      <c r="A32" s="14"/>
      <c r="B32" s="1" t="s">
        <v>42</v>
      </c>
      <c r="C32" s="287">
        <v>18128.55999999999</v>
      </c>
      <c r="D32" s="288">
        <v>16412.409999999996</v>
      </c>
      <c r="E32" s="298">
        <f t="shared" si="24"/>
        <v>2.7308518337507297E-2</v>
      </c>
      <c r="F32" s="299">
        <f t="shared" si="25"/>
        <v>2.1572393683037483E-2</v>
      </c>
      <c r="G32" s="67">
        <f>(D32-C32)/C32</f>
        <v>-9.466554431239961E-2</v>
      </c>
      <c r="I32" s="287">
        <v>2732.5490000000004</v>
      </c>
      <c r="J32" s="288">
        <v>2448.927000000001</v>
      </c>
      <c r="K32" s="298">
        <f>I32/$I$40</f>
        <v>1.5699711439594581E-2</v>
      </c>
      <c r="L32" s="299">
        <f>J32/$J$40</f>
        <v>1.1824151158042357E-2</v>
      </c>
      <c r="M32" s="67">
        <f>(J32-I32)/I32</f>
        <v>-0.10379393013629375</v>
      </c>
      <c r="O32" s="321">
        <f t="shared" si="17"/>
        <v>1.5073171834938914</v>
      </c>
      <c r="P32" s="322">
        <f t="shared" si="18"/>
        <v>1.4921190733109893</v>
      </c>
      <c r="Q32" s="67">
        <f t="shared" si="23"/>
        <v>-1.0082887894685619E-2</v>
      </c>
    </row>
    <row r="33" spans="1:17" ht="20.100000000000001" customHeight="1" x14ac:dyDescent="0.25">
      <c r="A33" s="29" t="s">
        <v>40</v>
      </c>
      <c r="B33" s="21"/>
      <c r="C33" s="285">
        <f>SUM(C34:C36)</f>
        <v>196441.53000000006</v>
      </c>
      <c r="D33" s="286">
        <f>SUM(D34:D36)</f>
        <v>227761.18999999994</v>
      </c>
      <c r="E33" s="296">
        <f t="shared" si="24"/>
        <v>0.29591578836118226</v>
      </c>
      <c r="F33" s="297">
        <f t="shared" si="25"/>
        <v>0.29936822540974178</v>
      </c>
      <c r="G33" s="68">
        <f t="shared" si="19"/>
        <v>0.15943502374472382</v>
      </c>
      <c r="I33" s="285">
        <f>SUM(I34:I36)</f>
        <v>77789.158000000025</v>
      </c>
      <c r="J33" s="286">
        <f>SUM(J34:J36)</f>
        <v>95667.73199999996</v>
      </c>
      <c r="K33" s="296">
        <f t="shared" si="20"/>
        <v>0.44693337017159823</v>
      </c>
      <c r="L33" s="297">
        <f t="shared" si="21"/>
        <v>0.4619123902489069</v>
      </c>
      <c r="M33" s="68">
        <f t="shared" si="22"/>
        <v>0.22983375138216472</v>
      </c>
      <c r="O33" s="323">
        <f t="shared" si="17"/>
        <v>3.9599140772320398</v>
      </c>
      <c r="P33" s="324">
        <f t="shared" si="18"/>
        <v>4.2003526588528963</v>
      </c>
      <c r="Q33" s="68">
        <f t="shared" si="23"/>
        <v>6.0718130982509069E-2</v>
      </c>
    </row>
    <row r="34" spans="1:17" ht="20.100000000000001" customHeight="1" x14ac:dyDescent="0.25">
      <c r="A34" s="14"/>
      <c r="B34" s="5" t="s">
        <v>7</v>
      </c>
      <c r="C34" s="287">
        <v>182873.75000000006</v>
      </c>
      <c r="D34" s="288">
        <v>216489.53999999992</v>
      </c>
      <c r="E34" s="294">
        <f t="shared" si="24"/>
        <v>0.2754775423598857</v>
      </c>
      <c r="F34" s="295">
        <f t="shared" si="25"/>
        <v>0.2845528222326697</v>
      </c>
      <c r="G34" s="67">
        <f t="shared" si="19"/>
        <v>0.18381965700380645</v>
      </c>
      <c r="I34" s="287">
        <v>73800.698000000019</v>
      </c>
      <c r="J34" s="288">
        <v>91819.35699999996</v>
      </c>
      <c r="K34" s="294">
        <f t="shared" si="20"/>
        <v>0.4240178904900388</v>
      </c>
      <c r="L34" s="295">
        <f t="shared" si="21"/>
        <v>0.4433312860702886</v>
      </c>
      <c r="M34" s="67">
        <f t="shared" si="22"/>
        <v>0.24415296180531973</v>
      </c>
      <c r="O34" s="321">
        <f t="shared" si="17"/>
        <v>4.0356091565902705</v>
      </c>
      <c r="P34" s="322">
        <f t="shared" si="18"/>
        <v>4.2412837590213366</v>
      </c>
      <c r="Q34" s="67">
        <f t="shared" si="23"/>
        <v>5.096494592277185E-2</v>
      </c>
    </row>
    <row r="35" spans="1:17" ht="20.100000000000001" customHeight="1" x14ac:dyDescent="0.25">
      <c r="A35" s="14"/>
      <c r="B35" s="5" t="s">
        <v>8</v>
      </c>
      <c r="C35" s="287">
        <v>6358.2700000000023</v>
      </c>
      <c r="D35" s="288">
        <v>6624.630000000001</v>
      </c>
      <c r="E35" s="294">
        <f t="shared" si="24"/>
        <v>9.5779771195187418E-3</v>
      </c>
      <c r="F35" s="295">
        <f t="shared" si="25"/>
        <v>8.7073821799760458E-3</v>
      </c>
      <c r="G35" s="67">
        <f t="shared" si="19"/>
        <v>4.1891898267924874E-2</v>
      </c>
      <c r="I35" s="287">
        <v>2942.0469999999987</v>
      </c>
      <c r="J35" s="288">
        <v>2943.128999999999</v>
      </c>
      <c r="K35" s="294">
        <f t="shared" si="20"/>
        <v>1.6903370787394807E-2</v>
      </c>
      <c r="L35" s="295">
        <f t="shared" si="21"/>
        <v>1.4210306053883197E-2</v>
      </c>
      <c r="M35" s="67">
        <f t="shared" si="22"/>
        <v>3.6777114709599649E-4</v>
      </c>
      <c r="O35" s="321">
        <f t="shared" si="17"/>
        <v>4.6271186973815164</v>
      </c>
      <c r="P35" s="322">
        <f t="shared" si="18"/>
        <v>4.4427069889186246</v>
      </c>
      <c r="Q35" s="67">
        <f t="shared" si="23"/>
        <v>-3.9854544593215267E-2</v>
      </c>
    </row>
    <row r="36" spans="1:17" ht="20.100000000000001" customHeight="1" x14ac:dyDescent="0.25">
      <c r="A36" s="38"/>
      <c r="B36" s="39" t="s">
        <v>9</v>
      </c>
      <c r="C36" s="289">
        <v>7209.5100000000048</v>
      </c>
      <c r="D36" s="290">
        <v>4647.0200000000041</v>
      </c>
      <c r="E36" s="298">
        <f t="shared" si="24"/>
        <v>1.0860268881777839E-2</v>
      </c>
      <c r="F36" s="299">
        <f t="shared" si="25"/>
        <v>6.1080209970960364E-3</v>
      </c>
      <c r="G36" s="67">
        <f t="shared" si="19"/>
        <v>-0.35543192255784362</v>
      </c>
      <c r="I36" s="289">
        <v>1046.4129999999996</v>
      </c>
      <c r="J36" s="290">
        <v>905.24599999999953</v>
      </c>
      <c r="K36" s="298">
        <f t="shared" si="20"/>
        <v>6.0121088941645605E-3</v>
      </c>
      <c r="L36" s="299">
        <f t="shared" si="21"/>
        <v>4.3707981247351193E-3</v>
      </c>
      <c r="M36" s="67">
        <f t="shared" si="22"/>
        <v>-0.13490562521681218</v>
      </c>
      <c r="O36" s="321">
        <f t="shared" si="17"/>
        <v>1.4514342861026599</v>
      </c>
      <c r="P36" s="322">
        <f t="shared" si="18"/>
        <v>1.9480139960662934</v>
      </c>
      <c r="Q36" s="67">
        <f t="shared" si="23"/>
        <v>0.34213034287417299</v>
      </c>
    </row>
    <row r="37" spans="1:17" ht="20.100000000000001" customHeight="1" x14ac:dyDescent="0.25">
      <c r="A37" s="14" t="s">
        <v>43</v>
      </c>
      <c r="B37" s="5"/>
      <c r="C37" s="267">
        <v>1026.6299999999999</v>
      </c>
      <c r="D37" s="268">
        <v>1019.9699999999999</v>
      </c>
      <c r="E37" s="294">
        <f t="shared" si="24"/>
        <v>1.5464959258118202E-3</v>
      </c>
      <c r="F37" s="295">
        <f t="shared" si="25"/>
        <v>1.3406437192884984E-3</v>
      </c>
      <c r="G37" s="69">
        <f>(D37-C37)/C37</f>
        <v>-6.4872446743227544E-3</v>
      </c>
      <c r="I37" s="267">
        <v>228.63099999999997</v>
      </c>
      <c r="J37" s="268">
        <v>229.27799999999999</v>
      </c>
      <c r="K37" s="294">
        <f>I37/$I$40</f>
        <v>1.3135869571399993E-3</v>
      </c>
      <c r="L37" s="295">
        <f>J37/$J$40</f>
        <v>1.1070226794076075E-3</v>
      </c>
      <c r="M37" s="69">
        <f>(J37-I37)/I37</f>
        <v>2.8298874605806731E-3</v>
      </c>
      <c r="O37" s="325">
        <f t="shared" si="17"/>
        <v>2.227004860563202</v>
      </c>
      <c r="P37" s="326">
        <f t="shared" si="18"/>
        <v>2.2478896438130533</v>
      </c>
      <c r="Q37" s="69">
        <f t="shared" si="23"/>
        <v>9.3779693164071642E-3</v>
      </c>
    </row>
    <row r="38" spans="1:17" ht="20.100000000000001" customHeight="1" x14ac:dyDescent="0.25">
      <c r="A38" s="14" t="s">
        <v>10</v>
      </c>
      <c r="B38" s="1"/>
      <c r="C38" s="267">
        <v>4200.57</v>
      </c>
      <c r="D38" s="268">
        <v>5201.4000000000015</v>
      </c>
      <c r="E38" s="294">
        <f t="shared" si="24"/>
        <v>6.327658836277293E-3</v>
      </c>
      <c r="F38" s="295">
        <f t="shared" si="25"/>
        <v>6.836695433696284E-3</v>
      </c>
      <c r="G38" s="67">
        <f t="shared" si="19"/>
        <v>0.23826052178632942</v>
      </c>
      <c r="I38" s="267">
        <v>1787.120000000001</v>
      </c>
      <c r="J38" s="268">
        <v>2620.8159999999998</v>
      </c>
      <c r="K38" s="294">
        <f t="shared" si="20"/>
        <v>1.026780061690688E-2</v>
      </c>
      <c r="L38" s="295">
        <f t="shared" si="21"/>
        <v>1.2654082600835354E-2</v>
      </c>
      <c r="M38" s="67">
        <f t="shared" si="22"/>
        <v>0.4665025292090057</v>
      </c>
      <c r="O38" s="321">
        <f t="shared" si="17"/>
        <v>4.2544702266597181</v>
      </c>
      <c r="P38" s="322">
        <f t="shared" si="18"/>
        <v>5.0386742030991636</v>
      </c>
      <c r="Q38" s="67">
        <f t="shared" si="23"/>
        <v>0.18432470664041806</v>
      </c>
    </row>
    <row r="39" spans="1:17" ht="20.100000000000001" customHeight="1" thickBot="1" x14ac:dyDescent="0.3">
      <c r="A39" s="14" t="s">
        <v>11</v>
      </c>
      <c r="B39" s="16"/>
      <c r="C39" s="291">
        <v>8652.8499999999985</v>
      </c>
      <c r="D39" s="292">
        <v>10563.739999999996</v>
      </c>
      <c r="E39" s="300">
        <f>C39/$C$40</f>
        <v>1.3034488834011091E-2</v>
      </c>
      <c r="F39" s="301">
        <f>D39/$D$40</f>
        <v>1.388492963831944E-2</v>
      </c>
      <c r="G39" s="70">
        <f t="shared" si="19"/>
        <v>0.22083937662157532</v>
      </c>
      <c r="I39" s="291">
        <v>2056.0809999999997</v>
      </c>
      <c r="J39" s="292">
        <v>2290.5849999999991</v>
      </c>
      <c r="K39" s="300">
        <f t="shared" si="20"/>
        <v>1.1813101392301861E-2</v>
      </c>
      <c r="L39" s="301">
        <f t="shared" si="21"/>
        <v>1.1059628678333176E-2</v>
      </c>
      <c r="M39" s="70">
        <f t="shared" si="22"/>
        <v>0.11405387239121391</v>
      </c>
      <c r="O39" s="327">
        <f t="shared" si="17"/>
        <v>2.3761893480182832</v>
      </c>
      <c r="P39" s="328">
        <f t="shared" si="18"/>
        <v>2.1683466272361871</v>
      </c>
      <c r="Q39" s="70">
        <f>(P39-O39)/O39</f>
        <v>-8.7468922018118941E-2</v>
      </c>
    </row>
    <row r="40" spans="1:17" ht="26.25" customHeight="1" thickBot="1" x14ac:dyDescent="0.3">
      <c r="A40" s="18" t="s">
        <v>12</v>
      </c>
      <c r="B40" s="60"/>
      <c r="C40" s="293">
        <f>C28+C29+C30+C33+C37+C38+C39</f>
        <v>663842.68000000005</v>
      </c>
      <c r="D40" s="310">
        <f>D28+D29+D30+D33+D37+D38+D39</f>
        <v>760806.15999999957</v>
      </c>
      <c r="E40" s="302">
        <f>C40/$C$40</f>
        <v>1</v>
      </c>
      <c r="F40" s="303">
        <f>D40/$D$40</f>
        <v>1</v>
      </c>
      <c r="G40" s="70">
        <f t="shared" si="19"/>
        <v>0.14606394394527256</v>
      </c>
      <c r="H40" s="2"/>
      <c r="I40" s="293">
        <f>I28+I29+I30+I33+I37+I38+I39</f>
        <v>174050.90599999996</v>
      </c>
      <c r="J40" s="310">
        <f>J28+J29+J30+J33+J37+J38+J39</f>
        <v>207112.28799999991</v>
      </c>
      <c r="K40" s="302">
        <f>K28+K29+K30+K33+K37+K38+K39</f>
        <v>1.0000000000000002</v>
      </c>
      <c r="L40" s="303">
        <f>L28+L29+L30+L33+L37+L38+L39</f>
        <v>1.0000000000000002</v>
      </c>
      <c r="M40" s="70">
        <f t="shared" si="22"/>
        <v>0.18995236945218752</v>
      </c>
      <c r="N40" s="2"/>
      <c r="O40" s="329">
        <f t="shared" si="17"/>
        <v>2.6218697779419657</v>
      </c>
      <c r="P40" s="330">
        <f t="shared" si="18"/>
        <v>2.7222740678124904</v>
      </c>
      <c r="Q40" s="70">
        <f>(P40-O40)/O40</f>
        <v>3.8294918655089306E-2</v>
      </c>
    </row>
    <row r="42" spans="1:17" x14ac:dyDescent="0.25">
      <c r="A42" s="2"/>
    </row>
    <row r="43" spans="1:17" ht="8.25" customHeight="1" thickBot="1" x14ac:dyDescent="0.3"/>
    <row r="44" spans="1:17" ht="15" customHeight="1" x14ac:dyDescent="0.25">
      <c r="A44" s="440" t="s">
        <v>15</v>
      </c>
      <c r="B44" s="459"/>
      <c r="C44" s="462" t="s">
        <v>1</v>
      </c>
      <c r="D44" s="463"/>
      <c r="E44" s="458" t="s">
        <v>117</v>
      </c>
      <c r="F44" s="458"/>
      <c r="G44" s="176" t="s">
        <v>0</v>
      </c>
      <c r="I44" s="464">
        <v>1000</v>
      </c>
      <c r="J44" s="463"/>
      <c r="K44" s="458" t="s">
        <v>117</v>
      </c>
      <c r="L44" s="458"/>
      <c r="M44" s="176" t="s">
        <v>0</v>
      </c>
      <c r="O44" s="470" t="s">
        <v>22</v>
      </c>
      <c r="P44" s="458"/>
      <c r="Q44" s="176" t="s">
        <v>0</v>
      </c>
    </row>
    <row r="45" spans="1:17" ht="15" customHeight="1" x14ac:dyDescent="0.25">
      <c r="A45" s="460"/>
      <c r="B45" s="461"/>
      <c r="C45" s="465" t="str">
        <f>C5</f>
        <v>jan-jun</v>
      </c>
      <c r="D45" s="466"/>
      <c r="E45" s="467" t="str">
        <f>C25</f>
        <v>jan-jun</v>
      </c>
      <c r="F45" s="467"/>
      <c r="G45" s="177" t="str">
        <f>G25</f>
        <v>2021 /2020</v>
      </c>
      <c r="I45" s="468" t="str">
        <f>C5</f>
        <v>jan-jun</v>
      </c>
      <c r="J45" s="466"/>
      <c r="K45" s="454" t="str">
        <f>C25</f>
        <v>jan-jun</v>
      </c>
      <c r="L45" s="455"/>
      <c r="M45" s="177" t="str">
        <f>G45</f>
        <v>2021 /2020</v>
      </c>
      <c r="O45" s="468" t="str">
        <f>C5</f>
        <v>jan-jun</v>
      </c>
      <c r="P45" s="466"/>
      <c r="Q45" s="177" t="str">
        <f>Q25</f>
        <v>2021 /2020</v>
      </c>
    </row>
    <row r="46" spans="1:17" ht="15.75" customHeight="1" x14ac:dyDescent="0.25">
      <c r="A46" s="460"/>
      <c r="B46" s="461"/>
      <c r="C46" s="187">
        <f>C6</f>
        <v>2020</v>
      </c>
      <c r="D46" s="185">
        <f>D6</f>
        <v>2021</v>
      </c>
      <c r="E46" s="280">
        <f>C26</f>
        <v>2020</v>
      </c>
      <c r="F46" s="185">
        <f>D26</f>
        <v>2021</v>
      </c>
      <c r="G46" s="177" t="s">
        <v>1</v>
      </c>
      <c r="I46" s="182">
        <f>C6</f>
        <v>2020</v>
      </c>
      <c r="J46" s="186">
        <f>D6</f>
        <v>2021</v>
      </c>
      <c r="K46" s="184">
        <f>C26</f>
        <v>2020</v>
      </c>
      <c r="L46" s="185">
        <f>D26</f>
        <v>2021</v>
      </c>
      <c r="M46" s="358">
        <v>1000</v>
      </c>
      <c r="O46" s="182">
        <f>O26</f>
        <v>2020</v>
      </c>
      <c r="P46" s="186">
        <f>P26</f>
        <v>2021</v>
      </c>
      <c r="Q46" s="177"/>
    </row>
    <row r="47" spans="1:17" s="415" customFormat="1" ht="15.75" customHeight="1" x14ac:dyDescent="0.25">
      <c r="A47" s="29" t="s">
        <v>151</v>
      </c>
      <c r="B47" s="21"/>
      <c r="C47" s="285">
        <f>C48+C49</f>
        <v>374668.92999999982</v>
      </c>
      <c r="D47" s="286">
        <f>D48+D49</f>
        <v>444648.51000000007</v>
      </c>
      <c r="E47" s="296">
        <f>C47/$C$60</f>
        <v>0.49701300525720737</v>
      </c>
      <c r="F47" s="297">
        <f>D47/$D$60</f>
        <v>0.51563748238416296</v>
      </c>
      <c r="G47" s="68">
        <f>(D47-C47)/C47</f>
        <v>0.18677711012760062</v>
      </c>
      <c r="H47"/>
      <c r="I47" s="285">
        <f>I48+I49</f>
        <v>110263.34600000005</v>
      </c>
      <c r="J47" s="286">
        <f>J48+J49</f>
        <v>131765.15699999989</v>
      </c>
      <c r="K47" s="296">
        <f>I47/$I$60</f>
        <v>0.57729675223833921</v>
      </c>
      <c r="L47" s="297">
        <f>J47/$J$60</f>
        <v>0.57671901409488813</v>
      </c>
      <c r="M47" s="68">
        <f>(J47-I47)/I47</f>
        <v>0.19500415849887082</v>
      </c>
      <c r="N47"/>
      <c r="O47" s="323">
        <f t="shared" ref="O47" si="26">(I47/C47)*10</f>
        <v>2.9429540901616824</v>
      </c>
      <c r="P47" s="324">
        <f t="shared" ref="P47" si="27">(J47/D47)*10</f>
        <v>2.9633554152694646</v>
      </c>
      <c r="Q47" s="68">
        <f>(P47-O47)/O47</f>
        <v>6.9322607430350085E-3</v>
      </c>
    </row>
    <row r="48" spans="1:17" ht="20.100000000000001" customHeight="1" x14ac:dyDescent="0.25">
      <c r="A48" s="14" t="s">
        <v>4</v>
      </c>
      <c r="B48" s="1"/>
      <c r="C48" s="304">
        <v>181129.43999999977</v>
      </c>
      <c r="D48" s="305">
        <v>212780.80000000002</v>
      </c>
      <c r="E48" s="294">
        <f>C48/$C$60</f>
        <v>0.24027529401745418</v>
      </c>
      <c r="F48" s="295">
        <f>D48/$D$60</f>
        <v>0.24675165562049919</v>
      </c>
      <c r="G48" s="67">
        <f>(D48-C48)/C48</f>
        <v>0.17474442586473127</v>
      </c>
      <c r="I48" s="304">
        <v>60774.189000000042</v>
      </c>
      <c r="J48" s="305">
        <v>73993.696999999986</v>
      </c>
      <c r="K48" s="294">
        <f>I48/$I$60</f>
        <v>0.31819043410508341</v>
      </c>
      <c r="L48" s="295">
        <f>J48/$J$60</f>
        <v>0.32386082143912981</v>
      </c>
      <c r="M48" s="67">
        <f>(J48-I48)/I48</f>
        <v>0.21751846001597708</v>
      </c>
      <c r="O48" s="321">
        <f t="shared" ref="O48:O60" si="28">(I48/C48)*10</f>
        <v>3.3552905038518377</v>
      </c>
      <c r="P48" s="322">
        <f t="shared" ref="P48:P60" si="29">(J48/D48)*10</f>
        <v>3.4774611713086885</v>
      </c>
      <c r="Q48" s="67">
        <f>(P48-O48)/O48</f>
        <v>3.641135315007752E-2</v>
      </c>
    </row>
    <row r="49" spans="1:17" ht="20.100000000000001" customHeight="1" x14ac:dyDescent="0.25">
      <c r="A49" s="14" t="s">
        <v>5</v>
      </c>
      <c r="B49" s="1"/>
      <c r="C49" s="304">
        <v>193539.49000000008</v>
      </c>
      <c r="D49" s="305">
        <v>231867.71000000005</v>
      </c>
      <c r="E49" s="294">
        <f>C49/$C$60</f>
        <v>0.25673771123975325</v>
      </c>
      <c r="F49" s="295">
        <f>D49/$D$60</f>
        <v>0.26888582676366374</v>
      </c>
      <c r="G49" s="67">
        <f>(D49-C49)/C49</f>
        <v>0.19803824015450261</v>
      </c>
      <c r="I49" s="304">
        <v>49489.157000000007</v>
      </c>
      <c r="J49" s="305">
        <v>57771.45999999989</v>
      </c>
      <c r="K49" s="294">
        <f>I49/$I$60</f>
        <v>0.25910631813325585</v>
      </c>
      <c r="L49" s="295">
        <f>J49/$J$60</f>
        <v>0.25285819265575821</v>
      </c>
      <c r="M49" s="67">
        <f>(J49-I49)/I49</f>
        <v>0.16735591192227992</v>
      </c>
      <c r="O49" s="321">
        <f t="shared" si="28"/>
        <v>2.5570573219966626</v>
      </c>
      <c r="P49" s="322">
        <f t="shared" si="29"/>
        <v>2.4915698697330422</v>
      </c>
      <c r="Q49" s="67">
        <f>(P49-O49)/O49</f>
        <v>-2.5610474861191196E-2</v>
      </c>
    </row>
    <row r="50" spans="1:17" ht="20.100000000000001" customHeight="1" x14ac:dyDescent="0.25">
      <c r="A50" s="29" t="s">
        <v>41</v>
      </c>
      <c r="B50" s="21"/>
      <c r="C50" s="285">
        <f>C51+C52</f>
        <v>310603.6399999999</v>
      </c>
      <c r="D50" s="286">
        <f>D51+D52</f>
        <v>332786.93000000034</v>
      </c>
      <c r="E50" s="296">
        <f>C50/$C$60</f>
        <v>0.4120278896897796</v>
      </c>
      <c r="F50" s="297">
        <f>D50/$D$60</f>
        <v>0.38591699037865845</v>
      </c>
      <c r="G50" s="68">
        <f>(D50-C50)/C50</f>
        <v>7.1419929270630733E-2</v>
      </c>
      <c r="I50" s="285">
        <f>I51+I52</f>
        <v>37013.896000000008</v>
      </c>
      <c r="J50" s="286">
        <f>J51+J52</f>
        <v>40864.014999999948</v>
      </c>
      <c r="K50" s="296">
        <f>I50/$I$60</f>
        <v>0.19379061785851892</v>
      </c>
      <c r="L50" s="297">
        <f>J50/$J$60</f>
        <v>0.17885649726625916</v>
      </c>
      <c r="M50" s="68">
        <f>(J50-I50)/I50</f>
        <v>0.10401820440625703</v>
      </c>
      <c r="O50" s="323">
        <f t="shared" si="28"/>
        <v>1.1916761825457043</v>
      </c>
      <c r="P50" s="324">
        <f t="shared" si="29"/>
        <v>1.2279332905291656</v>
      </c>
      <c r="Q50" s="68">
        <f>(P50-O50)/O50</f>
        <v>3.0425302204167112E-2</v>
      </c>
    </row>
    <row r="51" spans="1:17" ht="20.100000000000001" customHeight="1" x14ac:dyDescent="0.25">
      <c r="A51" s="14"/>
      <c r="B51" s="1" t="s">
        <v>6</v>
      </c>
      <c r="C51" s="287">
        <v>299277.62999999989</v>
      </c>
      <c r="D51" s="288">
        <v>318997.65000000031</v>
      </c>
      <c r="E51" s="294">
        <f t="shared" ref="E51:E57" si="30">C51/$C$60</f>
        <v>0.39700349397147655</v>
      </c>
      <c r="F51" s="295">
        <f t="shared" ref="F51:F57" si="31">D51/$D$60</f>
        <v>0.36992622584626345</v>
      </c>
      <c r="G51" s="67">
        <f t="shared" ref="G51:G59" si="32">(D51-C51)/C51</f>
        <v>6.5892061494874948E-2</v>
      </c>
      <c r="I51" s="287">
        <v>34864.97600000001</v>
      </c>
      <c r="J51" s="288">
        <v>38191.851999999948</v>
      </c>
      <c r="K51" s="294">
        <f t="shared" ref="K51:K58" si="33">I51/$I$60</f>
        <v>0.18253969375886381</v>
      </c>
      <c r="L51" s="295">
        <f t="shared" ref="L51:L58" si="34">J51/$J$60</f>
        <v>0.16716078615455124</v>
      </c>
      <c r="M51" s="67">
        <f t="shared" ref="M51:M58" si="35">(J51-I51)/I51</f>
        <v>9.5421720640218921E-2</v>
      </c>
      <c r="O51" s="321">
        <f t="shared" si="28"/>
        <v>1.1649710003383822</v>
      </c>
      <c r="P51" s="322">
        <f t="shared" si="29"/>
        <v>1.1972455596459695</v>
      </c>
      <c r="Q51" s="67">
        <f t="shared" ref="Q51:Q58" si="36">(P51-O51)/O51</f>
        <v>2.7704174007947554E-2</v>
      </c>
    </row>
    <row r="52" spans="1:17" ht="20.100000000000001" customHeight="1" x14ac:dyDescent="0.25">
      <c r="A52" s="14"/>
      <c r="B52" s="1" t="s">
        <v>42</v>
      </c>
      <c r="C52" s="287">
        <v>11326.009999999998</v>
      </c>
      <c r="D52" s="288">
        <v>13789.280000000002</v>
      </c>
      <c r="E52" s="298">
        <f t="shared" si="30"/>
        <v>1.502439571830305E-2</v>
      </c>
      <c r="F52" s="299">
        <f t="shared" si="31"/>
        <v>1.5990764532395018E-2</v>
      </c>
      <c r="G52" s="67">
        <f t="shared" si="32"/>
        <v>0.21748788849736178</v>
      </c>
      <c r="I52" s="287">
        <v>2148.9200000000005</v>
      </c>
      <c r="J52" s="288">
        <v>2672.1629999999996</v>
      </c>
      <c r="K52" s="298">
        <f t="shared" si="33"/>
        <v>1.1250924099655127E-2</v>
      </c>
      <c r="L52" s="299">
        <f t="shared" si="34"/>
        <v>1.1695711111707927E-2</v>
      </c>
      <c r="M52" s="67">
        <f t="shared" si="35"/>
        <v>0.24349114904230912</v>
      </c>
      <c r="O52" s="321">
        <f t="shared" si="28"/>
        <v>1.8973318935794694</v>
      </c>
      <c r="P52" s="322">
        <f t="shared" si="29"/>
        <v>1.9378553485026042</v>
      </c>
      <c r="Q52" s="67">
        <f t="shared" si="36"/>
        <v>2.1358126672652956E-2</v>
      </c>
    </row>
    <row r="53" spans="1:17" ht="20.100000000000001" customHeight="1" x14ac:dyDescent="0.25">
      <c r="A53" s="29" t="s">
        <v>40</v>
      </c>
      <c r="B53" s="21"/>
      <c r="C53" s="285">
        <f>SUM(C54:C56)</f>
        <v>58194.84</v>
      </c>
      <c r="D53" s="286">
        <f>SUM(D54:D56)</f>
        <v>71918.95</v>
      </c>
      <c r="E53" s="296">
        <f>C53/$C$60</f>
        <v>7.7197733793571713E-2</v>
      </c>
      <c r="F53" s="297">
        <f>D53/$D$60</f>
        <v>8.3400945870059223E-2</v>
      </c>
      <c r="G53" s="68">
        <f>(D53-C53)/C53</f>
        <v>0.2358303588428115</v>
      </c>
      <c r="I53" s="285">
        <f>SUM(I54:I56)</f>
        <v>40304.037000000004</v>
      </c>
      <c r="J53" s="286">
        <f>SUM(J54:J56)</f>
        <v>51495.597000000023</v>
      </c>
      <c r="K53" s="296">
        <f t="shared" si="33"/>
        <v>0.21101653909717061</v>
      </c>
      <c r="L53" s="297">
        <f t="shared" si="34"/>
        <v>0.22538955371993916</v>
      </c>
      <c r="M53" s="68">
        <f t="shared" si="35"/>
        <v>0.27767838740322759</v>
      </c>
      <c r="O53" s="323">
        <f t="shared" si="28"/>
        <v>6.9257062997337915</v>
      </c>
      <c r="P53" s="324">
        <f t="shared" si="29"/>
        <v>7.1602264771663133</v>
      </c>
      <c r="Q53" s="68">
        <f t="shared" si="36"/>
        <v>3.3862275886798188E-2</v>
      </c>
    </row>
    <row r="54" spans="1:17" ht="20.100000000000001" customHeight="1" x14ac:dyDescent="0.25">
      <c r="A54" s="14"/>
      <c r="B54" s="5" t="s">
        <v>7</v>
      </c>
      <c r="C54" s="287">
        <v>53508.14</v>
      </c>
      <c r="D54" s="288">
        <v>65738.76999999999</v>
      </c>
      <c r="E54" s="294">
        <f>C54/$C$60</f>
        <v>7.0980642742709946E-2</v>
      </c>
      <c r="F54" s="295">
        <f>D54/$D$60</f>
        <v>7.6234088488976448E-2</v>
      </c>
      <c r="G54" s="67">
        <f>(D54-C54)/C54</f>
        <v>0.22857512894299803</v>
      </c>
      <c r="I54" s="287">
        <v>36657.988000000005</v>
      </c>
      <c r="J54" s="288">
        <v>46706.455000000024</v>
      </c>
      <c r="K54" s="294">
        <f t="shared" si="33"/>
        <v>0.19192721954938685</v>
      </c>
      <c r="L54" s="295">
        <f t="shared" si="34"/>
        <v>0.20442809990707403</v>
      </c>
      <c r="M54" s="67">
        <f t="shared" si="35"/>
        <v>0.2741139802871892</v>
      </c>
      <c r="O54" s="321">
        <f t="shared" si="28"/>
        <v>6.8509180098579403</v>
      </c>
      <c r="P54" s="322">
        <f t="shared" si="29"/>
        <v>7.1048568447508265</v>
      </c>
      <c r="Q54" s="67">
        <f t="shared" si="36"/>
        <v>3.7066395266661757E-2</v>
      </c>
    </row>
    <row r="55" spans="1:17" ht="20.100000000000001" customHeight="1" x14ac:dyDescent="0.25">
      <c r="A55" s="14"/>
      <c r="B55" s="5" t="s">
        <v>8</v>
      </c>
      <c r="C55" s="287">
        <v>3887.6300000000006</v>
      </c>
      <c r="D55" s="288">
        <v>4589.6900000000032</v>
      </c>
      <c r="E55" s="294">
        <f t="shared" si="30"/>
        <v>5.1570934094483847E-3</v>
      </c>
      <c r="F55" s="295">
        <f t="shared" si="31"/>
        <v>5.3224426559391157E-3</v>
      </c>
      <c r="G55" s="67">
        <f t="shared" si="32"/>
        <v>0.18058817325722937</v>
      </c>
      <c r="I55" s="287">
        <v>3077.0720000000006</v>
      </c>
      <c r="J55" s="288">
        <v>4120.8599999999997</v>
      </c>
      <c r="K55" s="294">
        <f t="shared" si="33"/>
        <v>1.6110373360187443E-2</v>
      </c>
      <c r="L55" s="295">
        <f t="shared" si="34"/>
        <v>1.8036470114956585E-2</v>
      </c>
      <c r="M55" s="67">
        <f t="shared" si="35"/>
        <v>0.33921468200939037</v>
      </c>
      <c r="O55" s="321">
        <f t="shared" si="28"/>
        <v>7.9150330664183581</v>
      </c>
      <c r="P55" s="322">
        <f t="shared" si="29"/>
        <v>8.9785148888051189</v>
      </c>
      <c r="Q55" s="67">
        <f t="shared" si="36"/>
        <v>0.13436227157393271</v>
      </c>
    </row>
    <row r="56" spans="1:17" ht="20.100000000000001" customHeight="1" x14ac:dyDescent="0.25">
      <c r="A56" s="38"/>
      <c r="B56" s="39" t="s">
        <v>9</v>
      </c>
      <c r="C56" s="289">
        <v>799.07000000000028</v>
      </c>
      <c r="D56" s="290">
        <v>1590.49</v>
      </c>
      <c r="E56" s="298">
        <f t="shared" si="30"/>
        <v>1.059997641413386E-3</v>
      </c>
      <c r="F56" s="299">
        <f t="shared" si="31"/>
        <v>1.8444147251436584E-3</v>
      </c>
      <c r="G56" s="67">
        <f t="shared" si="32"/>
        <v>0.99042637065588679</v>
      </c>
      <c r="I56" s="289">
        <v>568.97700000000043</v>
      </c>
      <c r="J56" s="290">
        <v>668.28200000000004</v>
      </c>
      <c r="K56" s="298">
        <f t="shared" si="33"/>
        <v>2.9789461875963175E-3</v>
      </c>
      <c r="L56" s="299">
        <f t="shared" si="34"/>
        <v>2.9249836979085477E-3</v>
      </c>
      <c r="M56" s="67">
        <f t="shared" si="35"/>
        <v>0.17453253822210657</v>
      </c>
      <c r="O56" s="321">
        <f t="shared" si="28"/>
        <v>7.1204900697060358</v>
      </c>
      <c r="P56" s="322">
        <f t="shared" si="29"/>
        <v>4.2017365717483299</v>
      </c>
      <c r="Q56" s="67">
        <f t="shared" si="36"/>
        <v>-0.40990907499126733</v>
      </c>
    </row>
    <row r="57" spans="1:17" ht="20.100000000000001" customHeight="1" x14ac:dyDescent="0.25">
      <c r="A57" s="14" t="s">
        <v>43</v>
      </c>
      <c r="B57" s="5"/>
      <c r="C57" s="267">
        <v>270.23999999999995</v>
      </c>
      <c r="D57" s="268">
        <v>721.14999999999986</v>
      </c>
      <c r="E57" s="294">
        <f t="shared" si="30"/>
        <v>3.584839408506805E-4</v>
      </c>
      <c r="F57" s="295">
        <f t="shared" si="31"/>
        <v>8.3628295621937206E-4</v>
      </c>
      <c r="G57" s="69">
        <f t="shared" si="32"/>
        <v>1.6685538780343399</v>
      </c>
      <c r="I57" s="267">
        <v>110.53099999999998</v>
      </c>
      <c r="J57" s="268">
        <v>657.35799999999961</v>
      </c>
      <c r="K57" s="294">
        <f t="shared" si="33"/>
        <v>5.7869808632195717E-4</v>
      </c>
      <c r="L57" s="295">
        <f t="shared" si="34"/>
        <v>2.8771707657691899E-3</v>
      </c>
      <c r="M57" s="69">
        <f t="shared" si="35"/>
        <v>4.9472727108232055</v>
      </c>
      <c r="O57" s="325">
        <f t="shared" si="28"/>
        <v>4.0901050917702779</v>
      </c>
      <c r="P57" s="326">
        <f t="shared" si="29"/>
        <v>9.1154128822020333</v>
      </c>
      <c r="Q57" s="69">
        <f t="shared" si="36"/>
        <v>1.2286500414239243</v>
      </c>
    </row>
    <row r="58" spans="1:17" ht="20.100000000000001" customHeight="1" x14ac:dyDescent="0.25">
      <c r="A58" s="14" t="s">
        <v>10</v>
      </c>
      <c r="B58" s="1"/>
      <c r="C58" s="267">
        <v>4138.0800000000017</v>
      </c>
      <c r="D58" s="268">
        <v>5485.7199999999993</v>
      </c>
      <c r="E58" s="294">
        <f>C58/$C$60</f>
        <v>5.4893251404506543E-3</v>
      </c>
      <c r="F58" s="295">
        <f>D58/$D$60</f>
        <v>6.3615255336500502E-3</v>
      </c>
      <c r="G58" s="67">
        <f t="shared" si="32"/>
        <v>0.32566794262073162</v>
      </c>
      <c r="I58" s="267">
        <v>2159.7190000000001</v>
      </c>
      <c r="J58" s="268">
        <v>2422.5769999999966</v>
      </c>
      <c r="K58" s="294">
        <f t="shared" si="33"/>
        <v>1.1307463537769236E-2</v>
      </c>
      <c r="L58" s="295">
        <f t="shared" si="34"/>
        <v>1.0603305538572317E-2</v>
      </c>
      <c r="M58" s="67">
        <f t="shared" si="35"/>
        <v>0.12170935200366183</v>
      </c>
      <c r="O58" s="321">
        <f t="shared" si="28"/>
        <v>5.2191330278776613</v>
      </c>
      <c r="P58" s="322">
        <f t="shared" si="29"/>
        <v>4.4161513894256306</v>
      </c>
      <c r="Q58" s="67">
        <f t="shared" si="36"/>
        <v>-0.15385345308559031</v>
      </c>
    </row>
    <row r="59" spans="1:17" ht="20.100000000000001" customHeight="1" thickBot="1" x14ac:dyDescent="0.3">
      <c r="A59" s="14" t="s">
        <v>11</v>
      </c>
      <c r="B59" s="16"/>
      <c r="C59" s="291">
        <v>5965.5699999999988</v>
      </c>
      <c r="D59" s="292">
        <v>6766.4899999999989</v>
      </c>
      <c r="E59" s="300">
        <f>C59/$C$60</f>
        <v>7.9135621781401492E-3</v>
      </c>
      <c r="F59" s="301">
        <f>D59/$D$60</f>
        <v>7.8467728772499742E-3</v>
      </c>
      <c r="G59" s="70">
        <f t="shared" si="32"/>
        <v>0.13425707853566385</v>
      </c>
      <c r="I59" s="291">
        <v>1147.8930000000003</v>
      </c>
      <c r="J59" s="292">
        <v>1269.048</v>
      </c>
      <c r="K59" s="300">
        <f>I59/$I$60</f>
        <v>6.009929181879931E-3</v>
      </c>
      <c r="L59" s="301">
        <f>J59/$J$60</f>
        <v>5.5544586145720616E-3</v>
      </c>
      <c r="M59" s="70">
        <f>(J59-I59)/I59</f>
        <v>0.10554555171954155</v>
      </c>
      <c r="O59" s="327">
        <f t="shared" si="28"/>
        <v>1.9241966819599812</v>
      </c>
      <c r="P59" s="328">
        <f t="shared" si="29"/>
        <v>1.8754893600670366</v>
      </c>
      <c r="Q59" s="70">
        <f>(P59-O59)/O59</f>
        <v>-2.531306822716867E-2</v>
      </c>
    </row>
    <row r="60" spans="1:17" ht="26.25" customHeight="1" thickBot="1" x14ac:dyDescent="0.3">
      <c r="A60" s="18" t="s">
        <v>12</v>
      </c>
      <c r="B60" s="60"/>
      <c r="C60" s="293">
        <f>C48+C49+C50+C53+C57+C58+C59</f>
        <v>753841.29999999958</v>
      </c>
      <c r="D60" s="310">
        <f>D48+D49+D50+D53+D57+D58+D59</f>
        <v>862327.75000000035</v>
      </c>
      <c r="E60" s="302">
        <f>E48+E49+E50+E53+E57+E58+E59</f>
        <v>1.0000000000000002</v>
      </c>
      <c r="F60" s="303">
        <f>F48+F49+F50+F53+F57+F58+F59</f>
        <v>1</v>
      </c>
      <c r="G60" s="70">
        <f>(D60-C60)/C60</f>
        <v>0.14391152355277009</v>
      </c>
      <c r="H60" s="2"/>
      <c r="I60" s="293">
        <f>I48+I49+I50+I53+I57+I58+I59</f>
        <v>190999.42200000008</v>
      </c>
      <c r="J60" s="310">
        <f>J48+J49+J50+J53+J57+J58+J59</f>
        <v>228473.75199999986</v>
      </c>
      <c r="K60" s="302">
        <f>K48+K49+K50+K53+K57+K58+K59</f>
        <v>0.99999999999999978</v>
      </c>
      <c r="L60" s="303">
        <f>L48+L49+L50+L53+L57+L58+L59</f>
        <v>1</v>
      </c>
      <c r="M60" s="70">
        <f>(J60-I60)/I60</f>
        <v>0.19620127436825316</v>
      </c>
      <c r="N60" s="2"/>
      <c r="O60" s="329">
        <f t="shared" si="28"/>
        <v>2.5336821158511769</v>
      </c>
      <c r="P60" s="330">
        <f t="shared" si="29"/>
        <v>2.6495001697440417</v>
      </c>
      <c r="Q60" s="70">
        <f>(P60-O60)/O60</f>
        <v>4.5711359435457975E-2</v>
      </c>
    </row>
    <row r="64" spans="1:17" x14ac:dyDescent="0.25">
      <c r="L64" s="50"/>
    </row>
    <row r="66" spans="3:13" x14ac:dyDescent="0.25">
      <c r="C66" s="146"/>
      <c r="D66" s="146"/>
      <c r="E66" s="146"/>
      <c r="F66" s="146"/>
      <c r="G66" s="363"/>
      <c r="I66" s="363"/>
      <c r="J66" s="146"/>
      <c r="K66" s="146"/>
      <c r="L66" s="146"/>
      <c r="M66" s="363"/>
    </row>
    <row r="68" spans="3:13" x14ac:dyDescent="0.25">
      <c r="M68" s="363"/>
    </row>
    <row r="69" spans="3:13" x14ac:dyDescent="0.25">
      <c r="G69" s="363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O45:P45"/>
    <mergeCell ref="O4:P4"/>
    <mergeCell ref="O5:P5"/>
    <mergeCell ref="O24:P24"/>
    <mergeCell ref="O25:P25"/>
    <mergeCell ref="O44:P44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131C-25F2-4A63-A7D0-F970CACB6989}">
  <sheetPr>
    <pageSetUpPr fitToPage="1"/>
  </sheetPr>
  <dimension ref="A1:XFC62"/>
  <sheetViews>
    <sheetView showGridLines="0" workbookViewId="0">
      <selection activeCell="D16" sqref="D16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41"/>
    <col min="17" max="17" width="10.85546875" customWidth="1"/>
  </cols>
  <sheetData>
    <row r="1" spans="1:20" ht="15.75" x14ac:dyDescent="0.25">
      <c r="A1" s="6" t="s">
        <v>161</v>
      </c>
    </row>
    <row r="3" spans="1:20" ht="8.25" customHeight="1" thickBot="1" x14ac:dyDescent="0.3">
      <c r="Q3" s="16"/>
    </row>
    <row r="4" spans="1:20" x14ac:dyDescent="0.25">
      <c r="A4" s="440" t="s">
        <v>3</v>
      </c>
      <c r="B4" s="459"/>
      <c r="C4" s="462" t="s">
        <v>1</v>
      </c>
      <c r="D4" s="463"/>
      <c r="E4" s="458" t="s">
        <v>116</v>
      </c>
      <c r="F4" s="458"/>
      <c r="G4" s="176" t="s">
        <v>0</v>
      </c>
      <c r="I4" s="464">
        <v>1000</v>
      </c>
      <c r="J4" s="458"/>
      <c r="K4" s="456" t="s">
        <v>116</v>
      </c>
      <c r="L4" s="457"/>
      <c r="M4" s="176" t="s">
        <v>0</v>
      </c>
      <c r="O4" s="470" t="s">
        <v>22</v>
      </c>
      <c r="P4" s="458"/>
      <c r="Q4" s="176" t="s">
        <v>0</v>
      </c>
    </row>
    <row r="5" spans="1:20" x14ac:dyDescent="0.25">
      <c r="A5" s="460"/>
      <c r="B5" s="471"/>
      <c r="C5" s="465" t="s">
        <v>82</v>
      </c>
      <c r="D5" s="466"/>
      <c r="E5" s="467" t="str">
        <f>C5</f>
        <v>junho</v>
      </c>
      <c r="F5" s="467"/>
      <c r="G5" s="177" t="s">
        <v>122</v>
      </c>
      <c r="I5" s="468" t="str">
        <f>C5</f>
        <v>junho</v>
      </c>
      <c r="J5" s="467"/>
      <c r="K5" s="469" t="str">
        <f>C5</f>
        <v>junho</v>
      </c>
      <c r="L5" s="455"/>
      <c r="M5" s="177" t="str">
        <f>G5</f>
        <v>2021 /2020</v>
      </c>
      <c r="O5" s="468" t="str">
        <f>C5</f>
        <v>junho</v>
      </c>
      <c r="P5" s="466"/>
      <c r="Q5" s="177" t="str">
        <f>M5</f>
        <v>2021 /2020</v>
      </c>
    </row>
    <row r="6" spans="1:20" ht="19.5" customHeight="1" x14ac:dyDescent="0.25">
      <c r="A6" s="460"/>
      <c r="B6" s="471"/>
      <c r="C6" s="187">
        <v>2020</v>
      </c>
      <c r="D6" s="185">
        <v>2021</v>
      </c>
      <c r="E6" s="376">
        <f>C6</f>
        <v>2020</v>
      </c>
      <c r="F6" s="185">
        <f>D6</f>
        <v>2021</v>
      </c>
      <c r="G6" s="177" t="s">
        <v>1</v>
      </c>
      <c r="I6" s="375">
        <f>C6</f>
        <v>2020</v>
      </c>
      <c r="J6" s="186">
        <f>D6</f>
        <v>2021</v>
      </c>
      <c r="K6" s="184">
        <f>E6</f>
        <v>2020</v>
      </c>
      <c r="L6" s="185">
        <f>D6</f>
        <v>2021</v>
      </c>
      <c r="M6" s="358">
        <v>1000</v>
      </c>
      <c r="O6" s="375">
        <f>C6</f>
        <v>2020</v>
      </c>
      <c r="P6" s="186">
        <f>D6</f>
        <v>2021</v>
      </c>
      <c r="Q6" s="177"/>
    </row>
    <row r="7" spans="1:20" ht="19.5" customHeight="1" x14ac:dyDescent="0.25">
      <c r="A7" s="29" t="s">
        <v>151</v>
      </c>
      <c r="B7" s="21"/>
      <c r="C7" s="95">
        <f>C8+C9</f>
        <v>115740.29999999999</v>
      </c>
      <c r="D7" s="378">
        <f>D8+D9</f>
        <v>134292.65000000002</v>
      </c>
      <c r="E7" s="296">
        <f t="shared" ref="E7" si="0">C7/$C$20</f>
        <v>0.43302610533798502</v>
      </c>
      <c r="F7" s="297">
        <f t="shared" ref="F7" si="1">D7/$D$20</f>
        <v>0.46954285036780374</v>
      </c>
      <c r="G7" s="379">
        <f>(D7-C7)/C7</f>
        <v>0.16029291439541835</v>
      </c>
      <c r="I7" s="380">
        <f>I8+I9</f>
        <v>30405.473000000009</v>
      </c>
      <c r="J7" s="381">
        <f>J8+J9</f>
        <v>34277.33199999998</v>
      </c>
      <c r="K7" s="296">
        <f t="shared" ref="K7" si="2">I7/$I$20</f>
        <v>0.46426970008231683</v>
      </c>
      <c r="L7" s="297">
        <f t="shared" ref="L7" si="3">J7/$J$20</f>
        <v>0.45926562881795091</v>
      </c>
      <c r="M7" s="379">
        <f>(J7-I7)/I7</f>
        <v>0.12734085735156858</v>
      </c>
      <c r="O7" s="382">
        <f t="shared" ref="O7" si="4">(I7/C7)*10</f>
        <v>2.6270428709792535</v>
      </c>
      <c r="P7" s="383">
        <f t="shared" ref="P7" si="5">(J7/D7)*10</f>
        <v>2.5524354460203122</v>
      </c>
      <c r="Q7" s="379">
        <f>(P7-O7)/O7</f>
        <v>-2.8399774431975926E-2</v>
      </c>
    </row>
    <row r="8" spans="1:20" ht="20.100000000000001" customHeight="1" x14ac:dyDescent="0.25">
      <c r="A8" s="14" t="s">
        <v>4</v>
      </c>
      <c r="C8" s="25">
        <v>65067.829999999987</v>
      </c>
      <c r="D8" s="188">
        <v>70629.88</v>
      </c>
      <c r="E8" s="294">
        <f t="shared" ref="E8:E19" si="6">C8/$C$20</f>
        <v>0.24344216325423471</v>
      </c>
      <c r="F8" s="295">
        <f t="shared" ref="F8:F19" si="7">D8/$D$20</f>
        <v>0.24695137951582555</v>
      </c>
      <c r="G8" s="377">
        <f>(D8-C8)/C8</f>
        <v>8.548079750008597E-2</v>
      </c>
      <c r="I8" s="25">
        <v>18143.756000000005</v>
      </c>
      <c r="J8" s="188">
        <v>19465.397999999994</v>
      </c>
      <c r="K8" s="294">
        <f t="shared" ref="K8:K19" si="8">I8/$I$20</f>
        <v>0.27704210214018826</v>
      </c>
      <c r="L8" s="295">
        <f t="shared" ref="L8:L19" si="9">J8/$J$20</f>
        <v>0.26080758714422947</v>
      </c>
      <c r="M8" s="377">
        <f>(J8-I8)/I8</f>
        <v>7.2842800575580305E-2</v>
      </c>
      <c r="O8" s="40">
        <f t="shared" ref="O8:P20" si="10">(I8/C8)*10</f>
        <v>2.7884372354203313</v>
      </c>
      <c r="P8" s="191">
        <f t="shared" si="10"/>
        <v>2.7559721183159298</v>
      </c>
      <c r="Q8" s="377">
        <f>(P8-O8)/O8</f>
        <v>-1.164276415908198E-2</v>
      </c>
      <c r="R8" s="146"/>
      <c r="S8" s="146"/>
      <c r="T8" s="406"/>
    </row>
    <row r="9" spans="1:20" ht="20.100000000000001" customHeight="1" x14ac:dyDescent="0.25">
      <c r="A9" s="14" t="s">
        <v>5</v>
      </c>
      <c r="C9" s="25">
        <v>50672.47</v>
      </c>
      <c r="D9" s="188">
        <v>63662.770000000019</v>
      </c>
      <c r="E9" s="294">
        <f t="shared" si="6"/>
        <v>0.18958394208375035</v>
      </c>
      <c r="F9" s="295">
        <f t="shared" si="7"/>
        <v>0.2225914708519782</v>
      </c>
      <c r="G9" s="377">
        <f>(D9-C9)/C9</f>
        <v>0.25635813687392811</v>
      </c>
      <c r="I9" s="25">
        <v>12261.717000000004</v>
      </c>
      <c r="J9" s="188">
        <v>14811.933999999988</v>
      </c>
      <c r="K9" s="294">
        <f t="shared" si="8"/>
        <v>0.18722759794212857</v>
      </c>
      <c r="L9" s="295">
        <f t="shared" si="9"/>
        <v>0.19845804167372144</v>
      </c>
      <c r="M9" s="377">
        <f>(J9-I9)/I9</f>
        <v>0.20798204688625446</v>
      </c>
      <c r="O9" s="40">
        <f t="shared" si="10"/>
        <v>2.4197985612305861</v>
      </c>
      <c r="P9" s="191">
        <f t="shared" si="10"/>
        <v>2.3266241792495022</v>
      </c>
      <c r="Q9" s="377">
        <f t="shared" ref="Q9:Q20" si="11">(P9-O9)/O9</f>
        <v>-3.8505015861196409E-2</v>
      </c>
      <c r="R9" s="146"/>
      <c r="S9" s="146"/>
      <c r="T9" s="406"/>
    </row>
    <row r="10" spans="1:20" ht="20.100000000000001" customHeight="1" x14ac:dyDescent="0.25">
      <c r="A10" s="29" t="s">
        <v>41</v>
      </c>
      <c r="B10" s="21"/>
      <c r="C10" s="95">
        <f>C11+C12</f>
        <v>104074.38</v>
      </c>
      <c r="D10" s="378">
        <f>D11+D12</f>
        <v>92208.089999999982</v>
      </c>
      <c r="E10" s="296">
        <f t="shared" si="6"/>
        <v>0.38937970125242022</v>
      </c>
      <c r="F10" s="297">
        <f t="shared" si="7"/>
        <v>0.32239775896574357</v>
      </c>
      <c r="G10" s="379">
        <f>(D10-C10)/C10</f>
        <v>-0.1140173979417415</v>
      </c>
      <c r="I10" s="380">
        <f>I11+I12</f>
        <v>14326.199999999995</v>
      </c>
      <c r="J10" s="381">
        <f>J11+J12</f>
        <v>11934.921000000002</v>
      </c>
      <c r="K10" s="296">
        <f t="shared" si="8"/>
        <v>0.21875076823568188</v>
      </c>
      <c r="L10" s="297">
        <f t="shared" si="9"/>
        <v>0.15991031618089679</v>
      </c>
      <c r="M10" s="379">
        <f>(J10-I10)/I10</f>
        <v>-0.16691648867110567</v>
      </c>
      <c r="O10" s="382">
        <f t="shared" si="10"/>
        <v>1.3765347437092581</v>
      </c>
      <c r="P10" s="383">
        <f t="shared" si="10"/>
        <v>1.2943464071319561</v>
      </c>
      <c r="Q10" s="379">
        <f t="shared" si="11"/>
        <v>-5.9706692441219775E-2</v>
      </c>
      <c r="R10" s="414"/>
      <c r="S10" s="414"/>
      <c r="T10" s="406"/>
    </row>
    <row r="11" spans="1:20" ht="20.100000000000001" customHeight="1" x14ac:dyDescent="0.25">
      <c r="A11" s="14"/>
      <c r="B11" t="s">
        <v>6</v>
      </c>
      <c r="C11" s="37">
        <v>98499.400000000009</v>
      </c>
      <c r="D11" s="189">
        <v>86201.359999999986</v>
      </c>
      <c r="E11" s="294">
        <f t="shared" si="6"/>
        <v>0.36852169521012418</v>
      </c>
      <c r="F11" s="295">
        <f t="shared" si="7"/>
        <v>0.30139573744342052</v>
      </c>
      <c r="G11" s="377">
        <f t="shared" ref="G11:G19" si="12">(D11-C11)/C11</f>
        <v>-0.12485395850127028</v>
      </c>
      <c r="I11" s="25">
        <v>13421.040999999996</v>
      </c>
      <c r="J11" s="188">
        <v>10942.319000000001</v>
      </c>
      <c r="K11" s="294">
        <f t="shared" si="8"/>
        <v>0.20492964144522513</v>
      </c>
      <c r="L11" s="295">
        <f t="shared" si="9"/>
        <v>0.14661091523288963</v>
      </c>
      <c r="M11" s="377">
        <f t="shared" ref="M11:M19" si="13">(J11-I11)/I11</f>
        <v>-0.18468925026009494</v>
      </c>
      <c r="O11" s="40">
        <f t="shared" si="10"/>
        <v>1.3625505333027403</v>
      </c>
      <c r="P11" s="191">
        <f t="shared" si="10"/>
        <v>1.2693905293373564</v>
      </c>
      <c r="Q11" s="377">
        <f t="shared" si="11"/>
        <v>-6.837177901913824E-2</v>
      </c>
    </row>
    <row r="12" spans="1:20" ht="20.100000000000001" customHeight="1" x14ac:dyDescent="0.25">
      <c r="A12" s="14"/>
      <c r="B12" t="s">
        <v>42</v>
      </c>
      <c r="C12" s="37">
        <v>5574.9799999999987</v>
      </c>
      <c r="D12" s="189">
        <v>6006.73</v>
      </c>
      <c r="E12" s="298">
        <f t="shared" si="6"/>
        <v>2.0858006042296068E-2</v>
      </c>
      <c r="F12" s="299">
        <f t="shared" si="7"/>
        <v>2.1002021522323056E-2</v>
      </c>
      <c r="G12" s="377">
        <f t="shared" si="12"/>
        <v>7.7444224015153593E-2</v>
      </c>
      <c r="I12" s="25">
        <v>905.15900000000011</v>
      </c>
      <c r="J12" s="188">
        <v>992.60200000000009</v>
      </c>
      <c r="K12" s="298">
        <f t="shared" si="8"/>
        <v>1.3821126790456762E-2</v>
      </c>
      <c r="L12" s="299">
        <f t="shared" si="9"/>
        <v>1.3299400948007155E-2</v>
      </c>
      <c r="M12" s="377">
        <f t="shared" si="13"/>
        <v>9.6605126834070007E-2</v>
      </c>
      <c r="O12" s="40">
        <f t="shared" si="10"/>
        <v>1.6236094120517031</v>
      </c>
      <c r="P12" s="191">
        <f t="shared" si="10"/>
        <v>1.6524831314209232</v>
      </c>
      <c r="Q12" s="377">
        <f t="shared" si="11"/>
        <v>1.7783660993153105E-2</v>
      </c>
    </row>
    <row r="13" spans="1:20" ht="20.100000000000001" customHeight="1" x14ac:dyDescent="0.25">
      <c r="A13" s="29" t="s">
        <v>40</v>
      </c>
      <c r="B13" s="21"/>
      <c r="C13" s="95">
        <f>SUM(C14:C16)</f>
        <v>42594.590000000018</v>
      </c>
      <c r="D13" s="378">
        <f>SUM(D14:D16)</f>
        <v>53490.3</v>
      </c>
      <c r="E13" s="296">
        <f t="shared" si="6"/>
        <v>0.15936168660499667</v>
      </c>
      <c r="F13" s="297">
        <f t="shared" si="7"/>
        <v>0.187024293057207</v>
      </c>
      <c r="G13" s="379">
        <f t="shared" si="12"/>
        <v>0.25580032581602452</v>
      </c>
      <c r="I13" s="380">
        <f>SUM(I14:I16)</f>
        <v>19389.267</v>
      </c>
      <c r="J13" s="381">
        <f>SUM(J14:J16)</f>
        <v>26938.804999999997</v>
      </c>
      <c r="K13" s="296">
        <f t="shared" si="8"/>
        <v>0.2960601591333889</v>
      </c>
      <c r="L13" s="297">
        <f t="shared" si="9"/>
        <v>0.36094020438723656</v>
      </c>
      <c r="M13" s="379">
        <f t="shared" si="13"/>
        <v>0.38936685951047023</v>
      </c>
      <c r="O13" s="382">
        <f t="shared" si="10"/>
        <v>4.5520492156398245</v>
      </c>
      <c r="P13" s="383">
        <f t="shared" si="10"/>
        <v>5.0362037603079424</v>
      </c>
      <c r="Q13" s="379">
        <f t="shared" si="11"/>
        <v>0.1063596902697517</v>
      </c>
    </row>
    <row r="14" spans="1:20" ht="20.100000000000001" customHeight="1" x14ac:dyDescent="0.25">
      <c r="A14" s="14"/>
      <c r="B14" s="9" t="s">
        <v>7</v>
      </c>
      <c r="C14" s="37">
        <v>39714.640000000014</v>
      </c>
      <c r="D14" s="189">
        <v>50456.950000000004</v>
      </c>
      <c r="E14" s="294">
        <f t="shared" si="6"/>
        <v>0.14858675745699779</v>
      </c>
      <c r="F14" s="295">
        <f t="shared" si="7"/>
        <v>0.17641844228902887</v>
      </c>
      <c r="G14" s="377">
        <f t="shared" si="12"/>
        <v>0.27048740716269837</v>
      </c>
      <c r="I14" s="37">
        <v>18463.423999999999</v>
      </c>
      <c r="J14" s="189">
        <v>25601.005999999998</v>
      </c>
      <c r="K14" s="294">
        <f t="shared" si="8"/>
        <v>0.28192320254227415</v>
      </c>
      <c r="L14" s="295">
        <f t="shared" si="9"/>
        <v>0.34301567341828526</v>
      </c>
      <c r="M14" s="377">
        <f t="shared" si="13"/>
        <v>0.386579542342742</v>
      </c>
      <c r="O14" s="40">
        <f t="shared" si="10"/>
        <v>4.6490221238314113</v>
      </c>
      <c r="P14" s="191">
        <f t="shared" si="10"/>
        <v>5.0738314543387961</v>
      </c>
      <c r="Q14" s="377">
        <f t="shared" si="11"/>
        <v>9.1376061286042129E-2</v>
      </c>
    </row>
    <row r="15" spans="1:20" ht="20.100000000000001" customHeight="1" x14ac:dyDescent="0.25">
      <c r="A15" s="14"/>
      <c r="B15" s="9" t="s">
        <v>8</v>
      </c>
      <c r="C15" s="37">
        <v>1270.1899999999998</v>
      </c>
      <c r="D15" s="189">
        <v>2071.4699999999998</v>
      </c>
      <c r="E15" s="294">
        <f t="shared" si="6"/>
        <v>4.7522378008287109E-3</v>
      </c>
      <c r="F15" s="295">
        <f t="shared" si="7"/>
        <v>7.2427190039916125E-3</v>
      </c>
      <c r="G15" s="377">
        <f t="shared" si="12"/>
        <v>0.63083475700485758</v>
      </c>
      <c r="I15" s="37">
        <v>619.98399999999992</v>
      </c>
      <c r="J15" s="189">
        <v>1070.5869999999998</v>
      </c>
      <c r="K15" s="294">
        <f t="shared" si="8"/>
        <v>9.4667096853199746E-3</v>
      </c>
      <c r="L15" s="295">
        <f t="shared" si="9"/>
        <v>1.4344284781537949E-2</v>
      </c>
      <c r="M15" s="377">
        <f t="shared" si="13"/>
        <v>0.72679778833002129</v>
      </c>
      <c r="O15" s="40">
        <f t="shared" si="10"/>
        <v>4.8810335461623851</v>
      </c>
      <c r="P15" s="191">
        <f t="shared" si="10"/>
        <v>5.168247669529368</v>
      </c>
      <c r="Q15" s="377">
        <f t="shared" si="11"/>
        <v>5.8842890680970483E-2</v>
      </c>
    </row>
    <row r="16" spans="1:20" ht="20.100000000000001" customHeight="1" x14ac:dyDescent="0.25">
      <c r="A16" s="38"/>
      <c r="B16" s="39" t="s">
        <v>9</v>
      </c>
      <c r="C16" s="384">
        <v>1609.76</v>
      </c>
      <c r="D16" s="385">
        <v>961.88</v>
      </c>
      <c r="E16" s="298">
        <f t="shared" si="6"/>
        <v>6.0226913471701287E-3</v>
      </c>
      <c r="F16" s="299">
        <f t="shared" si="7"/>
        <v>3.363131764186521E-3</v>
      </c>
      <c r="G16" s="377">
        <f t="shared" si="12"/>
        <v>-0.40246993340622206</v>
      </c>
      <c r="I16" s="384">
        <v>305.85899999999998</v>
      </c>
      <c r="J16" s="385">
        <v>267.21199999999999</v>
      </c>
      <c r="K16" s="298">
        <f t="shared" si="8"/>
        <v>4.6702469057947988E-3</v>
      </c>
      <c r="L16" s="299">
        <f t="shared" si="9"/>
        <v>3.5802461874133718E-3</v>
      </c>
      <c r="M16" s="377">
        <f t="shared" si="13"/>
        <v>-0.12635560830317236</v>
      </c>
      <c r="O16" s="40">
        <f t="shared" si="10"/>
        <v>1.9000285756883013</v>
      </c>
      <c r="P16" s="191">
        <f t="shared" si="10"/>
        <v>2.7780180479893541</v>
      </c>
      <c r="Q16" s="377">
        <f t="shared" si="11"/>
        <v>0.46209277246422137</v>
      </c>
    </row>
    <row r="17" spans="1:17" ht="20.100000000000001" customHeight="1" x14ac:dyDescent="0.25">
      <c r="A17" s="14" t="s">
        <v>43</v>
      </c>
      <c r="B17" s="9"/>
      <c r="C17" s="25">
        <v>90.12</v>
      </c>
      <c r="D17" s="188">
        <v>292.02999999999997</v>
      </c>
      <c r="E17" s="294">
        <f t="shared" si="6"/>
        <v>3.3717134492531313E-4</v>
      </c>
      <c r="F17" s="295">
        <f t="shared" si="7"/>
        <v>1.0210581040206571E-3</v>
      </c>
      <c r="G17" s="386">
        <f t="shared" si="12"/>
        <v>2.2404571682201504</v>
      </c>
      <c r="I17" s="37">
        <v>22.430000000000003</v>
      </c>
      <c r="J17" s="189">
        <v>102.879</v>
      </c>
      <c r="K17" s="294">
        <f t="shared" si="8"/>
        <v>3.4248996464703458E-4</v>
      </c>
      <c r="L17" s="295">
        <f t="shared" si="9"/>
        <v>1.3784266706394184E-3</v>
      </c>
      <c r="M17" s="386">
        <f t="shared" si="13"/>
        <v>3.5866696388765043</v>
      </c>
      <c r="O17" s="387">
        <f t="shared" si="10"/>
        <v>2.4889036839769201</v>
      </c>
      <c r="P17" s="388">
        <f t="shared" si="10"/>
        <v>3.5228914837516703</v>
      </c>
      <c r="Q17" s="386">
        <f t="shared" si="11"/>
        <v>0.41543905713642654</v>
      </c>
    </row>
    <row r="18" spans="1:17" ht="20.100000000000001" customHeight="1" x14ac:dyDescent="0.25">
      <c r="A18" s="14" t="s">
        <v>10</v>
      </c>
      <c r="C18" s="25">
        <v>1509.6299999999999</v>
      </c>
      <c r="D18" s="188">
        <v>1844.2300000000002</v>
      </c>
      <c r="E18" s="294">
        <f t="shared" si="6"/>
        <v>5.6480689906746604E-3</v>
      </c>
      <c r="F18" s="295">
        <f t="shared" si="7"/>
        <v>6.4481936348252467E-3</v>
      </c>
      <c r="G18" s="377">
        <f t="shared" si="12"/>
        <v>0.22164371402264157</v>
      </c>
      <c r="I18" s="25">
        <v>670.04599999999971</v>
      </c>
      <c r="J18" s="188">
        <v>588.97799999999984</v>
      </c>
      <c r="K18" s="294">
        <f t="shared" si="8"/>
        <v>1.0231120412478235E-2</v>
      </c>
      <c r="L18" s="295">
        <f t="shared" si="9"/>
        <v>7.8914354107238911E-3</v>
      </c>
      <c r="M18" s="377">
        <f t="shared" si="13"/>
        <v>-0.12098870823794174</v>
      </c>
      <c r="O18" s="40">
        <f t="shared" si="10"/>
        <v>4.4384783026304442</v>
      </c>
      <c r="P18" s="191">
        <f t="shared" si="10"/>
        <v>3.1936255239313955</v>
      </c>
      <c r="Q18" s="377">
        <f t="shared" si="11"/>
        <v>-0.28046837087415571</v>
      </c>
    </row>
    <row r="19" spans="1:17" ht="20.100000000000001" customHeight="1" thickBot="1" x14ac:dyDescent="0.3">
      <c r="A19" s="14" t="s">
        <v>11</v>
      </c>
      <c r="B19" s="16"/>
      <c r="C19" s="27">
        <v>3273.4800000000005</v>
      </c>
      <c r="D19" s="190">
        <v>3879.9300000000007</v>
      </c>
      <c r="E19" s="300">
        <f t="shared" si="6"/>
        <v>1.2247266468998159E-2</v>
      </c>
      <c r="F19" s="301">
        <f t="shared" si="7"/>
        <v>1.3565845870399853E-2</v>
      </c>
      <c r="G19" s="389">
        <f t="shared" si="12"/>
        <v>0.18526155650866974</v>
      </c>
      <c r="I19" s="27">
        <v>677.55400000000009</v>
      </c>
      <c r="J19" s="190">
        <v>792.17599999999993</v>
      </c>
      <c r="K19" s="300">
        <f t="shared" si="8"/>
        <v>1.0345762171487154E-2</v>
      </c>
      <c r="L19" s="301">
        <f t="shared" si="9"/>
        <v>1.0613988532552337E-2</v>
      </c>
      <c r="M19" s="389">
        <f t="shared" si="13"/>
        <v>0.16917028015479182</v>
      </c>
      <c r="O19" s="390">
        <f t="shared" si="10"/>
        <v>2.0698278284883367</v>
      </c>
      <c r="P19" s="391">
        <f t="shared" si="10"/>
        <v>2.0417275569404598</v>
      </c>
      <c r="Q19" s="389">
        <f t="shared" si="11"/>
        <v>-1.3576139600171197E-2</v>
      </c>
    </row>
    <row r="20" spans="1:17" ht="26.25" customHeight="1" thickBot="1" x14ac:dyDescent="0.3">
      <c r="A20" s="18" t="s">
        <v>12</v>
      </c>
      <c r="B20" s="60"/>
      <c r="C20" s="392">
        <f>C8+C9+C10+C13+C17+C18+C19</f>
        <v>267282.5</v>
      </c>
      <c r="D20" s="193">
        <f>D8+D9+D10+D13+D17+D18+D19</f>
        <v>286007.23</v>
      </c>
      <c r="E20" s="302">
        <f>E8+E9+E10+E13+E17+E18+E19</f>
        <v>1</v>
      </c>
      <c r="F20" s="303">
        <f>F8+F9+F10+F13+F17+F18+F19</f>
        <v>1</v>
      </c>
      <c r="G20" s="389">
        <f>(D20-C20)/C20</f>
        <v>7.0055952035767324E-2</v>
      </c>
      <c r="H20" s="2"/>
      <c r="I20" s="392">
        <f>I8+I9+I10+I13+I17+I18+I19</f>
        <v>65490.97</v>
      </c>
      <c r="J20" s="393">
        <f>J8+J9+J10+J13+J17+J18+J19</f>
        <v>74635.090999999986</v>
      </c>
      <c r="K20" s="302">
        <f>K8+K9+K10+K13+K17+K18+K19</f>
        <v>1</v>
      </c>
      <c r="L20" s="303">
        <f>L8+L9+L10+L13+L17+L18+L19</f>
        <v>0.99999999999999978</v>
      </c>
      <c r="M20" s="389">
        <f>(J20-I20)/I20</f>
        <v>0.139624149711021</v>
      </c>
      <c r="N20" s="2"/>
      <c r="O20" s="30">
        <f t="shared" si="10"/>
        <v>2.4502528223882973</v>
      </c>
      <c r="P20" s="394">
        <f t="shared" si="10"/>
        <v>2.6095525976738414</v>
      </c>
      <c r="Q20" s="389">
        <f t="shared" si="11"/>
        <v>6.5013607506131652E-2</v>
      </c>
    </row>
    <row r="22" spans="1:17" x14ac:dyDescent="0.25">
      <c r="A22" s="2"/>
    </row>
    <row r="23" spans="1:17" ht="8.25" customHeight="1" thickBot="1" x14ac:dyDescent="0.3"/>
    <row r="24" spans="1:17" ht="15" customHeight="1" x14ac:dyDescent="0.25">
      <c r="A24" s="440" t="s">
        <v>2</v>
      </c>
      <c r="B24" s="459"/>
      <c r="C24" s="462" t="s">
        <v>1</v>
      </c>
      <c r="D24" s="463"/>
      <c r="E24" s="458" t="s">
        <v>116</v>
      </c>
      <c r="F24" s="458"/>
      <c r="G24" s="176" t="s">
        <v>0</v>
      </c>
      <c r="I24" s="464">
        <v>1000</v>
      </c>
      <c r="J24" s="463"/>
      <c r="K24" s="458" t="s">
        <v>116</v>
      </c>
      <c r="L24" s="458"/>
      <c r="M24" s="176" t="s">
        <v>0</v>
      </c>
      <c r="O24" s="470" t="s">
        <v>22</v>
      </c>
      <c r="P24" s="458"/>
      <c r="Q24" s="176" t="s">
        <v>0</v>
      </c>
    </row>
    <row r="25" spans="1:17" ht="15" customHeight="1" x14ac:dyDescent="0.25">
      <c r="A25" s="460"/>
      <c r="B25" s="471"/>
      <c r="C25" s="465" t="str">
        <f>C5</f>
        <v>junho</v>
      </c>
      <c r="D25" s="466"/>
      <c r="E25" s="467" t="str">
        <f>C25</f>
        <v>junho</v>
      </c>
      <c r="F25" s="467"/>
      <c r="G25" s="177" t="str">
        <f>G5</f>
        <v>2021 /2020</v>
      </c>
      <c r="I25" s="468" t="str">
        <f>C5</f>
        <v>junho</v>
      </c>
      <c r="J25" s="466"/>
      <c r="K25" s="467" t="str">
        <f>I25</f>
        <v>junho</v>
      </c>
      <c r="L25" s="467"/>
      <c r="M25" s="177" t="str">
        <f>G25</f>
        <v>2021 /2020</v>
      </c>
      <c r="O25" s="468" t="str">
        <f>C5</f>
        <v>junho</v>
      </c>
      <c r="P25" s="466"/>
      <c r="Q25" s="177" t="str">
        <f>Q5</f>
        <v>2021 /2020</v>
      </c>
    </row>
    <row r="26" spans="1:17" ht="19.5" customHeight="1" x14ac:dyDescent="0.25">
      <c r="A26" s="460"/>
      <c r="B26" s="471"/>
      <c r="C26" s="187">
        <f>C6</f>
        <v>2020</v>
      </c>
      <c r="D26" s="185">
        <f>D6</f>
        <v>2021</v>
      </c>
      <c r="E26" s="376">
        <f>C26</f>
        <v>2020</v>
      </c>
      <c r="F26" s="185">
        <f>D26</f>
        <v>2021</v>
      </c>
      <c r="G26" s="177" t="str">
        <f>G6</f>
        <v>HL</v>
      </c>
      <c r="I26" s="375">
        <f>C6</f>
        <v>2020</v>
      </c>
      <c r="J26" s="186">
        <f>D6</f>
        <v>2021</v>
      </c>
      <c r="K26" s="376">
        <f>I26</f>
        <v>2020</v>
      </c>
      <c r="L26" s="185">
        <f>J26</f>
        <v>2021</v>
      </c>
      <c r="M26" s="358">
        <f>M6</f>
        <v>1000</v>
      </c>
      <c r="O26" s="375">
        <f>C6</f>
        <v>2020</v>
      </c>
      <c r="P26" s="186">
        <f>D6</f>
        <v>2021</v>
      </c>
      <c r="Q26" s="177"/>
    </row>
    <row r="27" spans="1:17" ht="19.5" customHeight="1" x14ac:dyDescent="0.25">
      <c r="A27" s="29" t="s">
        <v>151</v>
      </c>
      <c r="B27" s="21"/>
      <c r="C27" s="95">
        <f>C28+C29</f>
        <v>47734.740000000005</v>
      </c>
      <c r="D27" s="378">
        <f>D28+D29</f>
        <v>63546.00999999998</v>
      </c>
      <c r="E27" s="296">
        <f>C27/$C$40</f>
        <v>0.36875054799171419</v>
      </c>
      <c r="F27" s="297">
        <f>D27/$D$40</f>
        <v>0.44751253325040252</v>
      </c>
      <c r="G27" s="379">
        <f>(D27-C27)/C27</f>
        <v>0.33123192877975188</v>
      </c>
      <c r="I27" s="95">
        <f>I28+I29</f>
        <v>11449.762999999999</v>
      </c>
      <c r="J27" s="378">
        <f>J28+J29</f>
        <v>13390.982000000004</v>
      </c>
      <c r="K27" s="296">
        <f>I27/$I$40</f>
        <v>0.33794593331648592</v>
      </c>
      <c r="L27" s="297">
        <f>J27/$J$40</f>
        <v>0.36387833029213329</v>
      </c>
      <c r="M27" s="379">
        <f>(J27-I27)/I27</f>
        <v>0.16954228659580156</v>
      </c>
      <c r="O27" s="382">
        <f t="shared" ref="O27:O28" si="14">(I27/C27)*10</f>
        <v>2.3986226802534167</v>
      </c>
      <c r="P27" s="383">
        <f t="shared" ref="P27:P28" si="15">(J27/D27)*10</f>
        <v>2.1072891909342548</v>
      </c>
      <c r="Q27" s="379">
        <f t="shared" ref="Q27:Q28" si="16">(P27-O27)/O27</f>
        <v>-0.12145865696908288</v>
      </c>
    </row>
    <row r="28" spans="1:17" ht="20.100000000000001" customHeight="1" x14ac:dyDescent="0.25">
      <c r="A28" s="14" t="s">
        <v>4</v>
      </c>
      <c r="C28" s="25">
        <v>31426.53</v>
      </c>
      <c r="D28" s="188">
        <v>36479.039999999986</v>
      </c>
      <c r="E28" s="294">
        <f>C28/$C$40</f>
        <v>0.24276973455764178</v>
      </c>
      <c r="F28" s="295">
        <f>D28/$D$40</f>
        <v>0.2568977596066655</v>
      </c>
      <c r="G28" s="377">
        <f>(D28-C28)/C28</f>
        <v>0.16077212469846297</v>
      </c>
      <c r="I28" s="25">
        <v>7657.4569999999994</v>
      </c>
      <c r="J28" s="188">
        <v>7645.2140000000009</v>
      </c>
      <c r="K28" s="294">
        <f>I28/$I$40</f>
        <v>0.22601397537187962</v>
      </c>
      <c r="L28" s="295">
        <f>J28/$J$40</f>
        <v>0.20774635534914773</v>
      </c>
      <c r="M28" s="377">
        <f>(J28-I28)/I28</f>
        <v>-1.5988336597905252E-3</v>
      </c>
      <c r="O28" s="40">
        <f t="shared" si="14"/>
        <v>2.4366218605744892</v>
      </c>
      <c r="P28" s="191">
        <f t="shared" si="15"/>
        <v>2.0957826741054602</v>
      </c>
      <c r="Q28" s="377">
        <f t="shared" si="16"/>
        <v>-0.13988185527838465</v>
      </c>
    </row>
    <row r="29" spans="1:17" ht="20.100000000000001" customHeight="1" x14ac:dyDescent="0.25">
      <c r="A29" s="14" t="s">
        <v>5</v>
      </c>
      <c r="C29" s="25">
        <v>16308.210000000005</v>
      </c>
      <c r="D29" s="188">
        <v>27066.969999999998</v>
      </c>
      <c r="E29" s="294">
        <f>C29/$C$40</f>
        <v>0.12598081343407244</v>
      </c>
      <c r="F29" s="295">
        <f>D29/$D$40</f>
        <v>0.19061477364373705</v>
      </c>
      <c r="G29" s="377">
        <f t="shared" ref="G29:G40" si="17">(D29-C29)/C29</f>
        <v>0.65971434020042607</v>
      </c>
      <c r="I29" s="25">
        <v>3792.3059999999996</v>
      </c>
      <c r="J29" s="188">
        <v>5745.7680000000028</v>
      </c>
      <c r="K29" s="294">
        <f t="shared" ref="K29:K39" si="18">I29/$I$40</f>
        <v>0.11193195794460631</v>
      </c>
      <c r="L29" s="295">
        <f t="shared" ref="L29:L39" si="19">J29/$J$40</f>
        <v>0.15613197494298553</v>
      </c>
      <c r="M29" s="377">
        <f t="shared" ref="M29:M40" si="20">(J29-I29)/I29</f>
        <v>0.51511191343736595</v>
      </c>
      <c r="O29" s="40">
        <f t="shared" ref="O29:P40" si="21">(I29/C29)*10</f>
        <v>2.3253968399965408</v>
      </c>
      <c r="P29" s="191">
        <f t="shared" si="21"/>
        <v>2.1227968996899187</v>
      </c>
      <c r="Q29" s="377">
        <f t="shared" ref="Q29:Q38" si="22">(P29-O29)/O29</f>
        <v>-8.71248884585753E-2</v>
      </c>
    </row>
    <row r="30" spans="1:17" ht="20.100000000000001" customHeight="1" x14ac:dyDescent="0.25">
      <c r="A30" s="29" t="s">
        <v>41</v>
      </c>
      <c r="B30" s="21"/>
      <c r="C30" s="95">
        <f>C31+C32</f>
        <v>43366.229999999996</v>
      </c>
      <c r="D30" s="378">
        <f>D31+D32</f>
        <v>33858.020000000011</v>
      </c>
      <c r="E30" s="296">
        <f>C30/$C$40</f>
        <v>0.33500383739043543</v>
      </c>
      <c r="F30" s="297">
        <f>D30/$D$40</f>
        <v>0.23843964870560408</v>
      </c>
      <c r="G30" s="379">
        <f>(D30-C30)/C30</f>
        <v>-0.2192537834162662</v>
      </c>
      <c r="I30" s="95">
        <f>I31+I32</f>
        <v>7208.9339999999993</v>
      </c>
      <c r="J30" s="378">
        <f>J31+J32</f>
        <v>5181.9189999999971</v>
      </c>
      <c r="K30" s="296">
        <f t="shared" si="18"/>
        <v>0.21277557700075958</v>
      </c>
      <c r="L30" s="297">
        <f t="shared" si="19"/>
        <v>0.1408102881050157</v>
      </c>
      <c r="M30" s="379">
        <f t="shared" si="20"/>
        <v>-0.28118096240026647</v>
      </c>
      <c r="O30" s="382">
        <f t="shared" si="21"/>
        <v>1.6623381834206017</v>
      </c>
      <c r="P30" s="383">
        <f t="shared" si="21"/>
        <v>1.5304849486177854</v>
      </c>
      <c r="Q30" s="379">
        <f t="shared" si="22"/>
        <v>-7.9317936697754984E-2</v>
      </c>
    </row>
    <row r="31" spans="1:17" ht="20.100000000000001" customHeight="1" x14ac:dyDescent="0.25">
      <c r="A31" s="14"/>
      <c r="B31" t="s">
        <v>6</v>
      </c>
      <c r="C31" s="37">
        <v>39851.369999999995</v>
      </c>
      <c r="D31" s="189">
        <v>30388.860000000011</v>
      </c>
      <c r="E31" s="294">
        <f t="shared" ref="E31:E38" si="23">C31/$C$40</f>
        <v>0.30785156734320868</v>
      </c>
      <c r="F31" s="295">
        <f t="shared" ref="F31:F38" si="24">D31/$D$40</f>
        <v>0.21400864855546142</v>
      </c>
      <c r="G31" s="377">
        <f>(D31-C31)/C31</f>
        <v>-0.23744503639398057</v>
      </c>
      <c r="I31" s="37">
        <v>6665.6649999999991</v>
      </c>
      <c r="J31" s="189">
        <v>4704.9429999999975</v>
      </c>
      <c r="K31" s="294">
        <f>I31/$I$40</f>
        <v>0.19674069931404117</v>
      </c>
      <c r="L31" s="295">
        <f>J31/$J$40</f>
        <v>0.12784923487759592</v>
      </c>
      <c r="M31" s="377">
        <f>(J31-I31)/I31</f>
        <v>-0.29415249641258628</v>
      </c>
      <c r="O31" s="40">
        <f t="shared" si="21"/>
        <v>1.6726313298639419</v>
      </c>
      <c r="P31" s="191">
        <f t="shared" si="21"/>
        <v>1.5482459690820898</v>
      </c>
      <c r="Q31" s="377">
        <f t="shared" si="22"/>
        <v>-7.4365078879617852E-2</v>
      </c>
    </row>
    <row r="32" spans="1:17" ht="20.100000000000001" customHeight="1" x14ac:dyDescent="0.25">
      <c r="A32" s="14"/>
      <c r="B32" t="s">
        <v>42</v>
      </c>
      <c r="C32" s="37">
        <v>3514.8600000000006</v>
      </c>
      <c r="D32" s="189">
        <v>3469.1600000000003</v>
      </c>
      <c r="E32" s="298">
        <f t="shared" si="23"/>
        <v>2.7152270047226753E-2</v>
      </c>
      <c r="F32" s="299">
        <f t="shared" si="24"/>
        <v>2.443100015014266E-2</v>
      </c>
      <c r="G32" s="377">
        <f>(D32-C32)/C32</f>
        <v>-1.3001940333327718E-2</v>
      </c>
      <c r="I32" s="37">
        <v>543.26899999999989</v>
      </c>
      <c r="J32" s="189">
        <v>476.97599999999989</v>
      </c>
      <c r="K32" s="298">
        <f>I32/$I$40</f>
        <v>1.6034877686718404E-2</v>
      </c>
      <c r="L32" s="299">
        <f>J32/$J$40</f>
        <v>1.2961053227419802E-2</v>
      </c>
      <c r="M32" s="377">
        <f>(J32-I32)/I32</f>
        <v>-0.12202610493144284</v>
      </c>
      <c r="O32" s="40">
        <f t="shared" si="21"/>
        <v>1.545634819025508</v>
      </c>
      <c r="P32" s="191">
        <f t="shared" si="21"/>
        <v>1.3749034348372513</v>
      </c>
      <c r="Q32" s="377">
        <f t="shared" si="22"/>
        <v>-0.11046036365556222</v>
      </c>
    </row>
    <row r="33" spans="1:19" ht="20.100000000000001" customHeight="1" x14ac:dyDescent="0.25">
      <c r="A33" s="29" t="s">
        <v>40</v>
      </c>
      <c r="B33" s="21"/>
      <c r="C33" s="95">
        <f>SUM(C34:C36)</f>
        <v>34872.760000000009</v>
      </c>
      <c r="D33" s="378">
        <f>SUM(D34:D36)</f>
        <v>40912.920000000006</v>
      </c>
      <c r="E33" s="296">
        <f t="shared" si="23"/>
        <v>0.26939183831279973</v>
      </c>
      <c r="F33" s="297">
        <f t="shared" si="24"/>
        <v>0.28812264486583922</v>
      </c>
      <c r="G33" s="379">
        <f t="shared" si="17"/>
        <v>0.17320567686641364</v>
      </c>
      <c r="I33" s="95">
        <f>SUM(I34:I36)</f>
        <v>14206.373</v>
      </c>
      <c r="J33" s="378">
        <f>SUM(J34:J36)</f>
        <v>17417.056</v>
      </c>
      <c r="K33" s="296">
        <f t="shared" si="18"/>
        <v>0.41930876495235109</v>
      </c>
      <c r="L33" s="297">
        <f t="shared" si="19"/>
        <v>0.47328039540973021</v>
      </c>
      <c r="M33" s="379">
        <f t="shared" si="20"/>
        <v>0.22600300583407187</v>
      </c>
      <c r="O33" s="382">
        <f t="shared" si="21"/>
        <v>4.0737736273240186</v>
      </c>
      <c r="P33" s="383">
        <f t="shared" si="21"/>
        <v>4.257104112832816</v>
      </c>
      <c r="Q33" s="379">
        <f t="shared" si="22"/>
        <v>4.5002619752640395E-2</v>
      </c>
    </row>
    <row r="34" spans="1:19" ht="20.100000000000001" customHeight="1" x14ac:dyDescent="0.25">
      <c r="A34" s="14"/>
      <c r="B34" s="9" t="s">
        <v>7</v>
      </c>
      <c r="C34" s="37">
        <v>32325.050000000007</v>
      </c>
      <c r="D34" s="189">
        <v>38824.370000000003</v>
      </c>
      <c r="E34" s="294">
        <f t="shared" si="23"/>
        <v>0.24971079556230039</v>
      </c>
      <c r="F34" s="295">
        <f t="shared" si="24"/>
        <v>0.27341436811769831</v>
      </c>
      <c r="G34" s="377">
        <f t="shared" si="17"/>
        <v>0.20106140593750033</v>
      </c>
      <c r="I34" s="37">
        <v>13494.466</v>
      </c>
      <c r="J34" s="189">
        <v>16754.667000000001</v>
      </c>
      <c r="K34" s="294">
        <f t="shared" si="18"/>
        <v>0.39829644569739892</v>
      </c>
      <c r="L34" s="295">
        <f t="shared" si="19"/>
        <v>0.45528104306022549</v>
      </c>
      <c r="M34" s="377">
        <f t="shared" si="20"/>
        <v>0.24159540659111675</v>
      </c>
      <c r="O34" s="40">
        <f t="shared" si="21"/>
        <v>4.1746156618473904</v>
      </c>
      <c r="P34" s="191">
        <f t="shared" si="21"/>
        <v>4.3155026082844357</v>
      </c>
      <c r="Q34" s="377">
        <f t="shared" si="22"/>
        <v>3.3748483177658231E-2</v>
      </c>
    </row>
    <row r="35" spans="1:19" ht="20.100000000000001" customHeight="1" x14ac:dyDescent="0.25">
      <c r="A35" s="14"/>
      <c r="B35" s="9" t="s">
        <v>8</v>
      </c>
      <c r="C35" s="37">
        <v>1025.0900000000001</v>
      </c>
      <c r="D35" s="189">
        <v>1270.5900000000001</v>
      </c>
      <c r="E35" s="294">
        <f t="shared" si="23"/>
        <v>7.9188134101249186E-3</v>
      </c>
      <c r="F35" s="295">
        <f t="shared" si="24"/>
        <v>8.9479252847288002E-3</v>
      </c>
      <c r="G35" s="377">
        <f t="shared" si="17"/>
        <v>0.23949116662927153</v>
      </c>
      <c r="I35" s="37">
        <v>448.42399999999992</v>
      </c>
      <c r="J35" s="189">
        <v>498.10399999999993</v>
      </c>
      <c r="K35" s="294">
        <f t="shared" si="18"/>
        <v>1.3235476332698927E-2</v>
      </c>
      <c r="L35" s="295">
        <f t="shared" si="19"/>
        <v>1.3535172538640757E-2</v>
      </c>
      <c r="M35" s="377">
        <f t="shared" si="20"/>
        <v>0.11078800421030099</v>
      </c>
      <c r="O35" s="40">
        <f t="shared" si="21"/>
        <v>4.3744841916319528</v>
      </c>
      <c r="P35" s="191">
        <f t="shared" si="21"/>
        <v>3.9202575181608532</v>
      </c>
      <c r="Q35" s="377">
        <f t="shared" si="22"/>
        <v>-0.10383548175576901</v>
      </c>
    </row>
    <row r="36" spans="1:19" ht="20.100000000000001" customHeight="1" x14ac:dyDescent="0.25">
      <c r="A36" s="38"/>
      <c r="B36" s="39" t="s">
        <v>9</v>
      </c>
      <c r="C36" s="384">
        <v>1522.62</v>
      </c>
      <c r="D36" s="385">
        <v>817.96</v>
      </c>
      <c r="E36" s="298">
        <f t="shared" si="23"/>
        <v>1.1762229340374407E-2</v>
      </c>
      <c r="F36" s="299">
        <f t="shared" si="24"/>
        <v>5.7603514634120912E-3</v>
      </c>
      <c r="G36" s="377">
        <f t="shared" si="17"/>
        <v>-0.46279439387371762</v>
      </c>
      <c r="I36" s="384">
        <v>263.483</v>
      </c>
      <c r="J36" s="385">
        <v>164.285</v>
      </c>
      <c r="K36" s="298">
        <f t="shared" si="18"/>
        <v>7.7768429222532963E-3</v>
      </c>
      <c r="L36" s="299">
        <f t="shared" si="19"/>
        <v>4.4641798108639901E-3</v>
      </c>
      <c r="M36" s="377">
        <f t="shared" si="20"/>
        <v>-0.37648728760489292</v>
      </c>
      <c r="O36" s="40">
        <f t="shared" si="21"/>
        <v>1.7304580262967781</v>
      </c>
      <c r="P36" s="191">
        <f t="shared" si="21"/>
        <v>2.0084722969338351</v>
      </c>
      <c r="Q36" s="377">
        <f t="shared" si="22"/>
        <v>0.16065935516044513</v>
      </c>
    </row>
    <row r="37" spans="1:19" ht="20.100000000000001" customHeight="1" x14ac:dyDescent="0.25">
      <c r="A37" s="14" t="s">
        <v>43</v>
      </c>
      <c r="B37" s="9"/>
      <c r="C37" s="25">
        <v>9.56</v>
      </c>
      <c r="D37" s="188">
        <v>254.62</v>
      </c>
      <c r="E37" s="294">
        <f t="shared" si="23"/>
        <v>7.3850936211253859E-5</v>
      </c>
      <c r="F37" s="295">
        <f t="shared" si="24"/>
        <v>1.7931203110347531E-3</v>
      </c>
      <c r="G37" s="386">
        <f>(D37-C37)/C37</f>
        <v>25.63389121338912</v>
      </c>
      <c r="I37" s="25">
        <v>1.1639999999999999</v>
      </c>
      <c r="J37" s="188">
        <v>56.684000000000005</v>
      </c>
      <c r="K37" s="294">
        <f>I37/$I$40</f>
        <v>3.4356088102468986E-5</v>
      </c>
      <c r="L37" s="295">
        <f>J37/$J$40</f>
        <v>1.5402962437167998E-3</v>
      </c>
      <c r="M37" s="386">
        <f>(J37-I37)/I37</f>
        <v>47.697594501718221</v>
      </c>
      <c r="O37" s="387">
        <f t="shared" si="21"/>
        <v>1.2175732217573221</v>
      </c>
      <c r="P37" s="388">
        <f t="shared" si="21"/>
        <v>2.2262194642997408</v>
      </c>
      <c r="Q37" s="386">
        <f t="shared" si="22"/>
        <v>0.82840705143518245</v>
      </c>
    </row>
    <row r="38" spans="1:19" ht="20.100000000000001" customHeight="1" x14ac:dyDescent="0.25">
      <c r="A38" s="14" t="s">
        <v>10</v>
      </c>
      <c r="C38" s="25">
        <v>1138.73</v>
      </c>
      <c r="D38" s="188">
        <v>1034.2599999999998</v>
      </c>
      <c r="E38" s="294">
        <f t="shared" si="23"/>
        <v>8.7966816518662231E-3</v>
      </c>
      <c r="F38" s="295">
        <f t="shared" si="24"/>
        <v>7.2836093507611466E-3</v>
      </c>
      <c r="G38" s="377">
        <f t="shared" si="17"/>
        <v>-9.1742555302837592E-2</v>
      </c>
      <c r="I38" s="25">
        <v>492.02400000000006</v>
      </c>
      <c r="J38" s="188">
        <v>257.75300000000004</v>
      </c>
      <c r="K38" s="294">
        <f t="shared" si="18"/>
        <v>1.4522353859561172E-2</v>
      </c>
      <c r="L38" s="295">
        <f t="shared" si="19"/>
        <v>7.004021905771228E-3</v>
      </c>
      <c r="M38" s="377">
        <f t="shared" si="20"/>
        <v>-0.47613734289384257</v>
      </c>
      <c r="O38" s="40">
        <f t="shared" si="21"/>
        <v>4.3208135378887009</v>
      </c>
      <c r="P38" s="191">
        <f t="shared" si="21"/>
        <v>2.492148976079517</v>
      </c>
      <c r="Q38" s="377">
        <f t="shared" si="22"/>
        <v>-0.42322228112225663</v>
      </c>
    </row>
    <row r="39" spans="1:19" ht="20.100000000000001" customHeight="1" thickBot="1" x14ac:dyDescent="0.3">
      <c r="A39" s="14" t="s">
        <v>11</v>
      </c>
      <c r="B39" s="16"/>
      <c r="C39" s="27">
        <v>2327.9299999999994</v>
      </c>
      <c r="D39" s="190">
        <v>2392.4499999999994</v>
      </c>
      <c r="E39" s="300">
        <f>C39/$C$40</f>
        <v>1.7983243716973234E-2</v>
      </c>
      <c r="F39" s="301">
        <f>D39/$D$40</f>
        <v>1.6848443516358079E-2</v>
      </c>
      <c r="G39" s="389">
        <f t="shared" si="17"/>
        <v>2.7715610005455488E-2</v>
      </c>
      <c r="I39" s="27">
        <v>522.19999999999993</v>
      </c>
      <c r="J39" s="190">
        <v>496.3189999999999</v>
      </c>
      <c r="K39" s="300">
        <f t="shared" si="18"/>
        <v>1.5413014782739952E-2</v>
      </c>
      <c r="L39" s="301">
        <f t="shared" si="19"/>
        <v>1.3486668043632738E-2</v>
      </c>
      <c r="M39" s="389">
        <f t="shared" si="20"/>
        <v>-4.9561470700880947E-2</v>
      </c>
      <c r="O39" s="390">
        <f t="shared" si="21"/>
        <v>2.2431945977757066</v>
      </c>
      <c r="P39" s="391">
        <f t="shared" si="21"/>
        <v>2.0745219335827292</v>
      </c>
      <c r="Q39" s="389">
        <f>(P39-O39)/O39</f>
        <v>-7.5193059202366505E-2</v>
      </c>
    </row>
    <row r="40" spans="1:19" ht="26.25" customHeight="1" thickBot="1" x14ac:dyDescent="0.3">
      <c r="A40" s="18" t="s">
        <v>12</v>
      </c>
      <c r="B40" s="60"/>
      <c r="C40" s="392">
        <f>C28+C29+C30+C33+C37+C38+C39</f>
        <v>129449.95</v>
      </c>
      <c r="D40" s="393">
        <f>D28+D29+D30+D33+D37+D38+D39</f>
        <v>141998.28000000003</v>
      </c>
      <c r="E40" s="302">
        <f>C40/$C$40</f>
        <v>1</v>
      </c>
      <c r="F40" s="303">
        <f>D40/$D$40</f>
        <v>1</v>
      </c>
      <c r="G40" s="389">
        <f t="shared" si="17"/>
        <v>9.6935765521732775E-2</v>
      </c>
      <c r="H40" s="2"/>
      <c r="I40" s="392">
        <f>I28+I29+I30+I33+I37+I38+I39</f>
        <v>33880.457999999991</v>
      </c>
      <c r="J40" s="393">
        <f>J28+J29+J30+J33+J37+J38+J39</f>
        <v>36800.713000000003</v>
      </c>
      <c r="K40" s="302">
        <f>K28+K29+K30+K33+K37+K38+K39</f>
        <v>1.0000000000000002</v>
      </c>
      <c r="L40" s="303">
        <f>L28+L29+L30+L33+L37+L38+L39</f>
        <v>0.99999999999999989</v>
      </c>
      <c r="M40" s="389">
        <f t="shared" si="20"/>
        <v>8.6192902114841916E-2</v>
      </c>
      <c r="N40" s="2"/>
      <c r="O40" s="30">
        <f t="shared" si="21"/>
        <v>2.6172631198389795</v>
      </c>
      <c r="P40" s="394">
        <f t="shared" si="21"/>
        <v>2.5916308986277858</v>
      </c>
      <c r="Q40" s="389">
        <f>(P40-O40)/O40</f>
        <v>-9.79352095587953E-3</v>
      </c>
    </row>
    <row r="42" spans="1:19" x14ac:dyDescent="0.25">
      <c r="A42" s="2"/>
    </row>
    <row r="43" spans="1:19" ht="8.25" customHeight="1" thickBot="1" x14ac:dyDescent="0.3"/>
    <row r="44" spans="1:19" ht="15" customHeight="1" x14ac:dyDescent="0.25">
      <c r="A44" s="440" t="s">
        <v>15</v>
      </c>
      <c r="B44" s="459"/>
      <c r="C44" s="462" t="s">
        <v>1</v>
      </c>
      <c r="D44" s="463"/>
      <c r="E44" s="458" t="s">
        <v>116</v>
      </c>
      <c r="F44" s="458"/>
      <c r="G44" s="176" t="s">
        <v>0</v>
      </c>
      <c r="I44" s="464">
        <v>1000</v>
      </c>
      <c r="J44" s="463"/>
      <c r="K44" s="458" t="s">
        <v>116</v>
      </c>
      <c r="L44" s="458"/>
      <c r="M44" s="176" t="s">
        <v>0</v>
      </c>
      <c r="O44" s="470" t="s">
        <v>22</v>
      </c>
      <c r="P44" s="458"/>
      <c r="Q44" s="176" t="s">
        <v>0</v>
      </c>
    </row>
    <row r="45" spans="1:19" ht="15" customHeight="1" x14ac:dyDescent="0.25">
      <c r="A45" s="460"/>
      <c r="B45" s="471"/>
      <c r="C45" s="465" t="str">
        <f>C5</f>
        <v>junho</v>
      </c>
      <c r="D45" s="466"/>
      <c r="E45" s="467" t="str">
        <f>C45</f>
        <v>junho</v>
      </c>
      <c r="F45" s="467"/>
      <c r="G45" s="177" t="str">
        <f>G5</f>
        <v>2021 /2020</v>
      </c>
      <c r="I45" s="468" t="str">
        <f>C5</f>
        <v>junho</v>
      </c>
      <c r="J45" s="466"/>
      <c r="K45" s="467" t="str">
        <f>I45</f>
        <v>junho</v>
      </c>
      <c r="L45" s="467"/>
      <c r="M45" s="177" t="str">
        <f>G45</f>
        <v>2021 /2020</v>
      </c>
      <c r="O45" s="468" t="str">
        <f>C5</f>
        <v>junho</v>
      </c>
      <c r="P45" s="466"/>
      <c r="Q45" s="177" t="str">
        <f>Q25</f>
        <v>2021 /2020</v>
      </c>
    </row>
    <row r="46" spans="1:19" ht="15.75" customHeight="1" x14ac:dyDescent="0.25">
      <c r="A46" s="460"/>
      <c r="B46" s="471"/>
      <c r="C46" s="187">
        <f>C6</f>
        <v>2020</v>
      </c>
      <c r="D46" s="185">
        <f>D6</f>
        <v>2021</v>
      </c>
      <c r="E46" s="376">
        <f>C46</f>
        <v>2020</v>
      </c>
      <c r="F46" s="185">
        <f>D46</f>
        <v>2021</v>
      </c>
      <c r="G46" s="177" t="str">
        <f>G26</f>
        <v>HL</v>
      </c>
      <c r="I46" s="375">
        <f>C6</f>
        <v>2020</v>
      </c>
      <c r="J46" s="186">
        <f>D6</f>
        <v>2021</v>
      </c>
      <c r="K46" s="376">
        <f>I46</f>
        <v>2020</v>
      </c>
      <c r="L46" s="185">
        <f>J46</f>
        <v>2021</v>
      </c>
      <c r="M46" s="358">
        <f>M26</f>
        <v>1000</v>
      </c>
      <c r="O46" s="375">
        <f>O26</f>
        <v>2020</v>
      </c>
      <c r="P46" s="186">
        <f>P26</f>
        <v>2021</v>
      </c>
      <c r="Q46" s="177"/>
    </row>
    <row r="47" spans="1:19" s="415" customFormat="1" ht="19.5" customHeight="1" x14ac:dyDescent="0.25">
      <c r="A47" s="29" t="s">
        <v>151</v>
      </c>
      <c r="B47" s="21"/>
      <c r="C47" s="95">
        <f>C48+C49</f>
        <v>68005.56</v>
      </c>
      <c r="D47" s="378">
        <f>D48+D49</f>
        <v>70746.640000000043</v>
      </c>
      <c r="E47" s="296">
        <f>C47/$C$60</f>
        <v>0.49339259848272427</v>
      </c>
      <c r="F47" s="297">
        <f>D47/$D$60</f>
        <v>0.49126557759083739</v>
      </c>
      <c r="G47" s="379">
        <f>(D47-C47)/C47</f>
        <v>4.03067043341757E-2</v>
      </c>
      <c r="H47"/>
      <c r="I47" s="95">
        <f>I48+I49</f>
        <v>18955.709999999992</v>
      </c>
      <c r="J47" s="378">
        <f>J48+J49</f>
        <v>20886.349999999999</v>
      </c>
      <c r="K47" s="296">
        <f>I47/$I$60</f>
        <v>0.59966475709093214</v>
      </c>
      <c r="L47" s="297">
        <f>J47/$J$60</f>
        <v>0.5520468712344101</v>
      </c>
      <c r="M47" s="379">
        <f>(J47-I47)/I47</f>
        <v>0.10185004940463889</v>
      </c>
      <c r="N47"/>
      <c r="O47" s="382">
        <f t="shared" ref="O47" si="25">(I47/C47)*10</f>
        <v>2.7873765027447743</v>
      </c>
      <c r="P47" s="383">
        <f t="shared" ref="P47" si="26">(J47/D47)*10</f>
        <v>2.9522744825761316</v>
      </c>
      <c r="Q47" s="379">
        <f>(P47-O47)/O47</f>
        <v>5.9158846918950327E-2</v>
      </c>
      <c r="R47" s="484"/>
      <c r="S47" s="484"/>
    </row>
    <row r="48" spans="1:19" ht="20.100000000000001" customHeight="1" x14ac:dyDescent="0.25">
      <c r="A48" s="416"/>
      <c r="B48" s="1" t="s">
        <v>4</v>
      </c>
      <c r="C48" s="25">
        <v>33641.299999999988</v>
      </c>
      <c r="D48" s="188">
        <v>34150.840000000004</v>
      </c>
      <c r="E48" s="294">
        <f>C48/$C$60</f>
        <v>0.24407369667034381</v>
      </c>
      <c r="F48" s="295">
        <f>D48/$D$60</f>
        <v>0.23714387196073572</v>
      </c>
      <c r="G48" s="377">
        <f>(D48-C48)/C48</f>
        <v>1.5146263669953764E-2</v>
      </c>
      <c r="I48" s="25">
        <v>10486.298999999994</v>
      </c>
      <c r="J48" s="188">
        <v>11820.183999999996</v>
      </c>
      <c r="K48" s="294">
        <f>I48/$I$60</f>
        <v>0.33173455083549408</v>
      </c>
      <c r="L48" s="295">
        <f>J48/$J$60</f>
        <v>0.31241914430309903</v>
      </c>
      <c r="M48" s="377">
        <f>(J48-I48)/I48</f>
        <v>0.1272026479504354</v>
      </c>
      <c r="O48" s="40">
        <f t="shared" ref="O48:P60" si="27">(I48/C48)*10</f>
        <v>3.1170908972007618</v>
      </c>
      <c r="P48" s="191">
        <f t="shared" si="27"/>
        <v>3.4611693299491297</v>
      </c>
      <c r="Q48" s="377">
        <f>(P48-O48)/O48</f>
        <v>0.11038447196306028</v>
      </c>
    </row>
    <row r="49" spans="1:1023 1025:2047 2049:3071 3073:4095 4097:5119 5121:6143 6145:7167 7169:8191 8193:9215 9217:10239 10241:11263 11265:12287 12289:13311 13313:14335 14337:15359 15361:16383" ht="20.100000000000001" customHeight="1" x14ac:dyDescent="0.25">
      <c r="A49" s="417"/>
      <c r="B49" s="1" t="s">
        <v>5</v>
      </c>
      <c r="C49" s="25">
        <v>34364.26</v>
      </c>
      <c r="D49" s="188">
        <v>36595.800000000032</v>
      </c>
      <c r="E49" s="294">
        <f>C49/$C$60</f>
        <v>0.24931890181238039</v>
      </c>
      <c r="F49" s="295">
        <f>D49/$D$60</f>
        <v>0.25412170563010161</v>
      </c>
      <c r="G49" s="377">
        <f>(D49-C49)/C49</f>
        <v>6.493781620788662E-2</v>
      </c>
      <c r="I49" s="25">
        <v>8469.4109999999982</v>
      </c>
      <c r="J49" s="188">
        <v>9066.1660000000029</v>
      </c>
      <c r="K49" s="294">
        <f>I49/$I$60</f>
        <v>0.26793020625543806</v>
      </c>
      <c r="L49" s="295">
        <f>J49/$J$60</f>
        <v>0.23962772693131104</v>
      </c>
      <c r="M49" s="377">
        <f>(J49-I49)/I49</f>
        <v>7.0460035532577736E-2</v>
      </c>
      <c r="O49" s="40">
        <f t="shared" si="27"/>
        <v>2.4645986847963548</v>
      </c>
      <c r="P49" s="191">
        <f t="shared" si="27"/>
        <v>2.4773788248924729</v>
      </c>
      <c r="Q49" s="377">
        <f>(P49-O49)/O49</f>
        <v>5.1854852373963891E-3</v>
      </c>
    </row>
    <row r="50" spans="1:1023 1025:2047 2049:3071 3073:4095 4097:5119 5121:6143 6145:7167 7169:8191 8193:9215 9217:10239 10241:11263 11265:12287 12289:13311 13313:14335 14337:15359 15361:16383" ht="20.100000000000001" customHeight="1" x14ac:dyDescent="0.25">
      <c r="A50" s="29" t="s">
        <v>41</v>
      </c>
      <c r="B50" s="21"/>
      <c r="C50" s="95">
        <f>C51+C52</f>
        <v>60708.149999999987</v>
      </c>
      <c r="D50" s="378">
        <f>D51+D52</f>
        <v>58350.069999999992</v>
      </c>
      <c r="E50" s="296">
        <f>C50/$C$60</f>
        <v>0.4404485732869341</v>
      </c>
      <c r="F50" s="297">
        <f>D50/$D$60</f>
        <v>0.4051836361559471</v>
      </c>
      <c r="G50" s="379">
        <f>(D50-C50)/C50</f>
        <v>-3.8842890122660546E-2</v>
      </c>
      <c r="I50" s="95">
        <f>I51+I52</f>
        <v>7117.2659999999996</v>
      </c>
      <c r="J50" s="378">
        <f>J51+J52</f>
        <v>6753.0019999999986</v>
      </c>
      <c r="K50" s="296">
        <f>I50/$I$60</f>
        <v>0.22515503703325027</v>
      </c>
      <c r="L50" s="297">
        <f>J50/$J$60</f>
        <v>0.17848851644924618</v>
      </c>
      <c r="M50" s="379">
        <f>(J50-I50)/I50</f>
        <v>-5.1180326827745523E-2</v>
      </c>
      <c r="O50" s="382">
        <f t="shared" si="27"/>
        <v>1.1723740552133446</v>
      </c>
      <c r="P50" s="383">
        <f t="shared" si="27"/>
        <v>1.1573254325144768</v>
      </c>
      <c r="Q50" s="379">
        <f>(P50-O50)/O50</f>
        <v>-1.283602501432809E-2</v>
      </c>
    </row>
    <row r="51" spans="1:1023 1025:2047 2049:3071 3073:4095 4097:5119 5121:6143 6145:7167 7169:8191 8193:9215 9217:10239 10241:11263 11265:12287 12289:13311 13313:14335 14337:15359 15361:16383" ht="20.100000000000001" customHeight="1" x14ac:dyDescent="0.25">
      <c r="A51" s="14"/>
      <c r="B51" t="s">
        <v>6</v>
      </c>
      <c r="C51" s="37">
        <v>58648.029999999984</v>
      </c>
      <c r="D51" s="189">
        <v>55812.499999999993</v>
      </c>
      <c r="E51" s="294">
        <f t="shared" ref="E51:E57" si="28">C51/$C$60</f>
        <v>0.42550203126910152</v>
      </c>
      <c r="F51" s="295">
        <f t="shared" ref="F51:F57" si="29">D51/$D$60</f>
        <v>0.38756271745610238</v>
      </c>
      <c r="G51" s="377">
        <f t="shared" ref="G51:G59" si="30">(D51-C51)/C51</f>
        <v>-4.8348256539904107E-2</v>
      </c>
      <c r="I51" s="37">
        <v>6755.3759999999993</v>
      </c>
      <c r="J51" s="189">
        <v>6237.3759999999984</v>
      </c>
      <c r="K51" s="294">
        <f t="shared" ref="K51:K58" si="31">I51/$I$60</f>
        <v>0.21370663025008899</v>
      </c>
      <c r="L51" s="295">
        <f t="shared" ref="L51:L58" si="32">J51/$J$60</f>
        <v>0.16486001170681325</v>
      </c>
      <c r="M51" s="377">
        <f t="shared" ref="M51:M58" si="33">(J51-I51)/I51</f>
        <v>-7.66796696438512E-2</v>
      </c>
      <c r="O51" s="40">
        <f t="shared" si="27"/>
        <v>1.1518504543119352</v>
      </c>
      <c r="P51" s="191">
        <f t="shared" si="27"/>
        <v>1.1175589697648376</v>
      </c>
      <c r="Q51" s="377">
        <f t="shared" ref="Q51:Q58" si="34">(P51-O51)/O51</f>
        <v>-2.9770778332141954E-2</v>
      </c>
    </row>
    <row r="52" spans="1:1023 1025:2047 2049:3071 3073:4095 4097:5119 5121:6143 6145:7167 7169:8191 8193:9215 9217:10239 10241:11263 11265:12287 12289:13311 13313:14335 14337:15359 15361:16383" ht="20.100000000000001" customHeight="1" x14ac:dyDescent="0.25">
      <c r="A52" s="14"/>
      <c r="B52" t="s">
        <v>42</v>
      </c>
      <c r="C52" s="37">
        <v>2060.12</v>
      </c>
      <c r="D52" s="189">
        <v>2537.5700000000002</v>
      </c>
      <c r="E52" s="298">
        <f t="shared" si="28"/>
        <v>1.4946542017832512E-2</v>
      </c>
      <c r="F52" s="299">
        <f t="shared" si="29"/>
        <v>1.7620918699844692E-2</v>
      </c>
      <c r="G52" s="377">
        <f t="shared" si="30"/>
        <v>0.23175834417412591</v>
      </c>
      <c r="I52" s="37">
        <v>361.89</v>
      </c>
      <c r="J52" s="189">
        <v>515.62600000000009</v>
      </c>
      <c r="K52" s="298">
        <f t="shared" si="31"/>
        <v>1.1448406783161249E-2</v>
      </c>
      <c r="L52" s="299">
        <f t="shared" si="32"/>
        <v>1.3628504742432927E-2</v>
      </c>
      <c r="M52" s="377">
        <f t="shared" si="33"/>
        <v>0.42481417005167349</v>
      </c>
      <c r="O52" s="40">
        <f t="shared" si="27"/>
        <v>1.7566452439663709</v>
      </c>
      <c r="P52" s="191">
        <f t="shared" si="27"/>
        <v>2.0319675910418238</v>
      </c>
      <c r="Q52" s="377">
        <f t="shared" si="34"/>
        <v>0.15673190020643898</v>
      </c>
    </row>
    <row r="53" spans="1:1023 1025:2047 2049:3071 3073:4095 4097:5119 5121:6143 6145:7167 7169:8191 8193:9215 9217:10239 10241:11263 11265:12287 12289:13311 13313:14335 14337:15359 15361:16383" ht="20.100000000000001" customHeight="1" x14ac:dyDescent="0.25">
      <c r="A53" s="29" t="s">
        <v>40</v>
      </c>
      <c r="B53" s="21"/>
      <c r="C53" s="95">
        <f>SUM(C54:C56)</f>
        <v>7721.8300000000008</v>
      </c>
      <c r="D53" s="378">
        <f>SUM(D54:D56)</f>
        <v>12577.379999999996</v>
      </c>
      <c r="E53" s="296">
        <f t="shared" si="28"/>
        <v>5.6023268814224238E-2</v>
      </c>
      <c r="F53" s="297">
        <f t="shared" si="29"/>
        <v>8.7337488399158475E-2</v>
      </c>
      <c r="G53" s="379">
        <f t="shared" si="30"/>
        <v>0.62880819702065371</v>
      </c>
      <c r="I53" s="95">
        <f>SUM(I54:I56)</f>
        <v>5182.8940000000011</v>
      </c>
      <c r="J53" s="378">
        <f>SUM(J54:J56)</f>
        <v>9521.7490000000016</v>
      </c>
      <c r="K53" s="296">
        <f t="shared" si="31"/>
        <v>0.16396108990578839</v>
      </c>
      <c r="L53" s="297">
        <f t="shared" si="32"/>
        <v>0.25166923584682693</v>
      </c>
      <c r="M53" s="379">
        <f t="shared" si="33"/>
        <v>0.83714909083612354</v>
      </c>
      <c r="O53" s="382">
        <f t="shared" si="27"/>
        <v>6.7120022067307881</v>
      </c>
      <c r="P53" s="383">
        <f t="shared" si="27"/>
        <v>7.5705345628421856</v>
      </c>
      <c r="Q53" s="379">
        <f t="shared" si="34"/>
        <v>0.12791002292139628</v>
      </c>
    </row>
    <row r="54" spans="1:1023 1025:2047 2049:3071 3073:4095 4097:5119 5121:6143 6145:7167 7169:8191 8193:9215 9217:10239 10241:11263 11265:12287 12289:13311 13313:14335 14337:15359 15361:16383" ht="20.100000000000001" customHeight="1" x14ac:dyDescent="0.25">
      <c r="A54" s="14"/>
      <c r="B54" s="9" t="s">
        <v>7</v>
      </c>
      <c r="C54" s="37">
        <v>7389.59</v>
      </c>
      <c r="D54" s="189">
        <v>11632.579999999996</v>
      </c>
      <c r="E54" s="294">
        <f t="shared" si="28"/>
        <v>5.3612807714868531E-2</v>
      </c>
      <c r="F54" s="295">
        <f t="shared" si="29"/>
        <v>8.0776785053984446E-2</v>
      </c>
      <c r="G54" s="377">
        <f t="shared" si="30"/>
        <v>0.57418476532527463</v>
      </c>
      <c r="I54" s="37">
        <v>4968.9580000000005</v>
      </c>
      <c r="J54" s="189">
        <v>8846.3390000000018</v>
      </c>
      <c r="K54" s="294">
        <f t="shared" si="31"/>
        <v>0.15719321471287784</v>
      </c>
      <c r="L54" s="295">
        <f t="shared" si="32"/>
        <v>0.23381748207939354</v>
      </c>
      <c r="M54" s="377">
        <f t="shared" si="33"/>
        <v>0.78032074330272072</v>
      </c>
      <c r="O54" s="40">
        <f t="shared" si="27"/>
        <v>6.7242675168717083</v>
      </c>
      <c r="P54" s="191">
        <f t="shared" si="27"/>
        <v>7.6047953248548517</v>
      </c>
      <c r="Q54" s="377">
        <f t="shared" si="34"/>
        <v>0.13094776580108256</v>
      </c>
    </row>
    <row r="55" spans="1:1023 1025:2047 2049:3071 3073:4095 4097:5119 5121:6143 6145:7167 7169:8191 8193:9215 9217:10239 10241:11263 11265:12287 12289:13311 13313:14335 14337:15359 15361:16383" ht="20.100000000000001" customHeight="1" x14ac:dyDescent="0.25">
      <c r="A55" s="14"/>
      <c r="B55" s="9" t="s">
        <v>8</v>
      </c>
      <c r="C55" s="37">
        <v>245.10000000000002</v>
      </c>
      <c r="D55" s="189">
        <v>800.87999999999988</v>
      </c>
      <c r="E55" s="294">
        <f t="shared" si="28"/>
        <v>1.7782446889359595E-3</v>
      </c>
      <c r="F55" s="295">
        <f t="shared" si="29"/>
        <v>5.5613210151174604E-3</v>
      </c>
      <c r="G55" s="377">
        <f t="shared" si="30"/>
        <v>2.2675642594859231</v>
      </c>
      <c r="I55" s="37">
        <v>171.55999999999997</v>
      </c>
      <c r="J55" s="189">
        <v>572.48299999999995</v>
      </c>
      <c r="K55" s="294">
        <f t="shared" si="31"/>
        <v>5.4273084852279529E-3</v>
      </c>
      <c r="L55" s="295">
        <f t="shared" si="32"/>
        <v>1.5131291440816071E-2</v>
      </c>
      <c r="M55" s="377">
        <f t="shared" si="33"/>
        <v>2.3369258568430875</v>
      </c>
      <c r="O55" s="40">
        <f t="shared" si="27"/>
        <v>6.999592003263972</v>
      </c>
      <c r="P55" s="191">
        <f t="shared" si="27"/>
        <v>7.148174508041155</v>
      </c>
      <c r="Q55" s="377">
        <f t="shared" si="34"/>
        <v>2.1227309350016058E-2</v>
      </c>
    </row>
    <row r="56" spans="1:1023 1025:2047 2049:3071 3073:4095 4097:5119 5121:6143 6145:7167 7169:8191 8193:9215 9217:10239 10241:11263 11265:12287 12289:13311 13313:14335 14337:15359 15361:16383" ht="20.100000000000001" customHeight="1" x14ac:dyDescent="0.25">
      <c r="A56" s="38"/>
      <c r="B56" s="39" t="s">
        <v>9</v>
      </c>
      <c r="C56" s="384">
        <v>87.140000000000015</v>
      </c>
      <c r="D56" s="385">
        <v>143.91999999999999</v>
      </c>
      <c r="E56" s="298">
        <f t="shared" si="28"/>
        <v>6.3221641041974507E-4</v>
      </c>
      <c r="F56" s="299">
        <f t="shared" si="29"/>
        <v>9.9938233005656893E-4</v>
      </c>
      <c r="G56" s="377">
        <f t="shared" si="30"/>
        <v>0.6515951342666968</v>
      </c>
      <c r="I56" s="384">
        <v>42.376000000000005</v>
      </c>
      <c r="J56" s="385">
        <v>102.92699999999999</v>
      </c>
      <c r="K56" s="298">
        <f t="shared" si="31"/>
        <v>1.3405667076825587E-3</v>
      </c>
      <c r="L56" s="299">
        <f t="shared" si="32"/>
        <v>2.720462326617342E-3</v>
      </c>
      <c r="M56" s="377">
        <f t="shared" si="33"/>
        <v>1.4288984330753252</v>
      </c>
      <c r="O56" s="40">
        <f t="shared" si="27"/>
        <v>4.8629791140693133</v>
      </c>
      <c r="P56" s="191">
        <f t="shared" si="27"/>
        <v>7.1516814897165091</v>
      </c>
      <c r="Q56" s="377">
        <f t="shared" si="34"/>
        <v>0.4706379200818781</v>
      </c>
    </row>
    <row r="57" spans="1:1023 1025:2047 2049:3071 3073:4095 4097:5119 5121:6143 6145:7167 7169:8191 8193:9215 9217:10239 10241:11263 11265:12287 12289:13311 13313:14335 14337:15359 15361:16383" ht="20.100000000000001" customHeight="1" x14ac:dyDescent="0.25">
      <c r="A57" s="14" t="s">
        <v>43</v>
      </c>
      <c r="B57" s="9"/>
      <c r="C57" s="25">
        <v>80.56</v>
      </c>
      <c r="D57" s="188">
        <v>37.410000000000004</v>
      </c>
      <c r="E57" s="294">
        <f t="shared" si="28"/>
        <v>5.8447732411538516E-4</v>
      </c>
      <c r="F57" s="295">
        <f t="shared" si="29"/>
        <v>2.5977552089644421E-4</v>
      </c>
      <c r="G57" s="386">
        <f t="shared" si="30"/>
        <v>-0.53562562065541208</v>
      </c>
      <c r="I57" s="25">
        <v>21.266000000000002</v>
      </c>
      <c r="J57" s="188">
        <v>46.195</v>
      </c>
      <c r="K57" s="294">
        <f t="shared" si="31"/>
        <v>6.7275088742630958E-4</v>
      </c>
      <c r="L57" s="295">
        <f t="shared" si="32"/>
        <v>1.220979501764242E-3</v>
      </c>
      <c r="M57" s="386">
        <f t="shared" si="33"/>
        <v>1.1722467788958899</v>
      </c>
      <c r="O57" s="387">
        <f t="shared" si="27"/>
        <v>2.6397715988083421</v>
      </c>
      <c r="P57" s="388">
        <f t="shared" si="27"/>
        <v>12.348302592889599</v>
      </c>
      <c r="Q57" s="386">
        <f t="shared" si="34"/>
        <v>3.6777920477907737</v>
      </c>
    </row>
    <row r="58" spans="1:1023 1025:2047 2049:3071 3073:4095 4097:5119 5121:6143 6145:7167 7169:8191 8193:9215 9217:10239 10241:11263 11265:12287 12289:13311 13313:14335 14337:15359 15361:16383" ht="20.100000000000001" customHeight="1" x14ac:dyDescent="0.25">
      <c r="A58" s="14" t="s">
        <v>10</v>
      </c>
      <c r="C58" s="25">
        <v>370.9</v>
      </c>
      <c r="D58" s="188">
        <v>809.97000000000025</v>
      </c>
      <c r="E58" s="294">
        <f>C58/$C$60</f>
        <v>2.6909463693445424E-3</v>
      </c>
      <c r="F58" s="295">
        <f>D58/$D$60</f>
        <v>5.6244420919672007E-3</v>
      </c>
      <c r="G58" s="377">
        <f t="shared" si="30"/>
        <v>1.1837961714747918</v>
      </c>
      <c r="I58" s="25">
        <v>178.02200000000002</v>
      </c>
      <c r="J58" s="188">
        <v>331.22499999999985</v>
      </c>
      <c r="K58" s="294">
        <f t="shared" si="31"/>
        <v>5.6317341522339175E-3</v>
      </c>
      <c r="L58" s="295">
        <f t="shared" si="32"/>
        <v>8.7546040799190566E-3</v>
      </c>
      <c r="M58" s="377">
        <f t="shared" si="33"/>
        <v>0.86058464684140057</v>
      </c>
      <c r="O58" s="40">
        <f t="shared" si="27"/>
        <v>4.7997303855486662</v>
      </c>
      <c r="P58" s="191">
        <f t="shared" si="27"/>
        <v>4.0893489882341285</v>
      </c>
      <c r="Q58" s="377">
        <f t="shared" si="34"/>
        <v>-0.14800443780204806</v>
      </c>
    </row>
    <row r="59" spans="1:1023 1025:2047 2049:3071 3073:4095 4097:5119 5121:6143 6145:7167 7169:8191 8193:9215 9217:10239 10241:11263 11265:12287 12289:13311 13313:14335 14337:15359 15361:16383" ht="20.100000000000001" customHeight="1" thickBot="1" x14ac:dyDescent="0.3">
      <c r="A59" s="14" t="s">
        <v>11</v>
      </c>
      <c r="B59" s="16"/>
      <c r="C59" s="27">
        <v>945.54999999999984</v>
      </c>
      <c r="D59" s="190">
        <v>1487.4799999999998</v>
      </c>
      <c r="E59" s="300">
        <f>C59/$C$60</f>
        <v>6.8601357226576749E-3</v>
      </c>
      <c r="F59" s="301">
        <f>D59/$D$60</f>
        <v>1.0329080241193339E-2</v>
      </c>
      <c r="G59" s="389">
        <f t="shared" si="30"/>
        <v>0.57313732748136015</v>
      </c>
      <c r="I59" s="27">
        <v>155.35400000000004</v>
      </c>
      <c r="J59" s="190">
        <v>295.85700000000003</v>
      </c>
      <c r="K59" s="300">
        <f>I59/$I$60</f>
        <v>4.914630930368989E-3</v>
      </c>
      <c r="L59" s="301">
        <f>J59/$J$60</f>
        <v>7.8197928878333874E-3</v>
      </c>
      <c r="M59" s="389">
        <f>(J59-I59)/I59</f>
        <v>0.90440542245452293</v>
      </c>
      <c r="O59" s="390">
        <f t="shared" si="27"/>
        <v>1.6430014277404692</v>
      </c>
      <c r="P59" s="391">
        <f t="shared" si="27"/>
        <v>1.9889813644553209</v>
      </c>
      <c r="Q59" s="389">
        <f>(P59-O59)/O59</f>
        <v>0.21057798908346609</v>
      </c>
    </row>
    <row r="60" spans="1:1023 1025:2047 2049:3071 3073:4095 4097:5119 5121:6143 6145:7167 7169:8191 8193:9215 9217:10239 10241:11263 11265:12287 12289:13311 13313:14335 14337:15359 15361:16383" ht="26.25" customHeight="1" thickBot="1" x14ac:dyDescent="0.3">
      <c r="A60" s="18" t="s">
        <v>12</v>
      </c>
      <c r="B60" s="60"/>
      <c r="C60" s="392">
        <f>C48+C49+C50+C53+C57+C58+C59</f>
        <v>137832.54999999996</v>
      </c>
      <c r="D60" s="393">
        <f>D48+D49+D50+D53+D57+D58+D59</f>
        <v>144008.95000000004</v>
      </c>
      <c r="E60" s="302">
        <f>E48+E49+E50+E53+E57+E58+E59</f>
        <v>1.0000000000000002</v>
      </c>
      <c r="F60" s="303">
        <f>F48+F49+F50+F53+F57+F58+F59</f>
        <v>0.99999999999999989</v>
      </c>
      <c r="G60" s="389">
        <f>(D60-C60)/C60</f>
        <v>4.4810895539552038E-2</v>
      </c>
      <c r="H60" s="2"/>
      <c r="I60" s="392">
        <f>I48+I49+I50+I53+I57+I58+I59</f>
        <v>31610.511999999992</v>
      </c>
      <c r="J60" s="393">
        <f>J48+J49+J50+J53+J57+J58+J59</f>
        <v>37834.378000000004</v>
      </c>
      <c r="K60" s="302">
        <f>K48+K49+K50+K53+K57+K58+K59</f>
        <v>1</v>
      </c>
      <c r="L60" s="303">
        <f>L48+L49+L50+L53+L57+L58+L59</f>
        <v>0.99999999999999978</v>
      </c>
      <c r="M60" s="389">
        <f>(J60-I60)/I60</f>
        <v>0.19689228697086636</v>
      </c>
      <c r="N60" s="2"/>
      <c r="O60" s="30">
        <f t="shared" si="27"/>
        <v>2.2933996360076052</v>
      </c>
      <c r="P60" s="394">
        <f t="shared" si="27"/>
        <v>2.6272240718372015</v>
      </c>
      <c r="Q60" s="389">
        <f>(P60-O60)/O60</f>
        <v>0.14555877248272542</v>
      </c>
    </row>
    <row r="62" spans="1:1023 1025:2047 2049:3071 3073:4095 4097:5119 5121:6143 6145:7167 7169:8191 8193:9215 9217:10239 10241:11263 11265:12287 12289:13311 13313:14335 14337:15359 15361:16383" x14ac:dyDescent="0.25">
      <c r="A62" s="2" t="s">
        <v>128</v>
      </c>
      <c r="C62" s="2"/>
      <c r="E62" s="2"/>
      <c r="G62" s="2"/>
      <c r="I62" s="2"/>
      <c r="K62" s="2"/>
      <c r="M62" s="2"/>
      <c r="O62" s="2"/>
      <c r="P62"/>
      <c r="Q62" s="2"/>
      <c r="S62" s="2"/>
      <c r="U62" s="2"/>
      <c r="W62" s="2"/>
      <c r="Y62" s="2"/>
      <c r="AA62" s="2"/>
      <c r="AC62" s="2"/>
      <c r="AE62" s="2"/>
      <c r="AG62" s="2"/>
      <c r="AI62" s="2"/>
      <c r="AK62" s="2"/>
      <c r="AM62" s="2"/>
      <c r="AO62" s="2"/>
      <c r="AQ62" s="2"/>
      <c r="AS62" s="2"/>
      <c r="AU62" s="2"/>
      <c r="AW62" s="2"/>
      <c r="AY62" s="2"/>
      <c r="BA62" s="2"/>
      <c r="BC62" s="2"/>
      <c r="BE62" s="2"/>
      <c r="BG62" s="2"/>
      <c r="BI62" s="2"/>
      <c r="BK62" s="2"/>
      <c r="BM62" s="2"/>
      <c r="BO62" s="2"/>
      <c r="BQ62" s="2"/>
      <c r="BS62" s="2"/>
      <c r="BU62" s="2"/>
      <c r="BW62" s="2"/>
      <c r="BY62" s="2"/>
      <c r="CA62" s="2"/>
      <c r="CC62" s="2"/>
      <c r="CE62" s="2"/>
      <c r="CG62" s="2"/>
      <c r="CI62" s="2"/>
      <c r="CK62" s="2"/>
      <c r="CM62" s="2"/>
      <c r="CO62" s="2"/>
      <c r="CQ62" s="2"/>
      <c r="CS62" s="2"/>
      <c r="CU62" s="2"/>
      <c r="CW62" s="2"/>
      <c r="CY62" s="2"/>
      <c r="DA62" s="2"/>
      <c r="DC62" s="2"/>
      <c r="DE62" s="2"/>
      <c r="DG62" s="2"/>
      <c r="DI62" s="2"/>
      <c r="DK62" s="2"/>
      <c r="DM62" s="2"/>
      <c r="DO62" s="2"/>
      <c r="DQ62" s="2"/>
      <c r="DS62" s="2"/>
      <c r="DU62" s="2"/>
      <c r="DW62" s="2"/>
      <c r="DY62" s="2"/>
      <c r="EA62" s="2"/>
      <c r="EC62" s="2"/>
      <c r="EE62" s="2"/>
      <c r="EG62" s="2"/>
      <c r="EI62" s="2"/>
      <c r="EK62" s="2"/>
      <c r="EM62" s="2"/>
      <c r="EO62" s="2"/>
      <c r="EQ62" s="2"/>
      <c r="ES62" s="2"/>
      <c r="EU62" s="2"/>
      <c r="EW62" s="2"/>
      <c r="EY62" s="2"/>
      <c r="FA62" s="2"/>
      <c r="FC62" s="2"/>
      <c r="FE62" s="2"/>
      <c r="FG62" s="2"/>
      <c r="FI62" s="2"/>
      <c r="FK62" s="2"/>
      <c r="FM62" s="2"/>
      <c r="FO62" s="2"/>
      <c r="FQ62" s="2"/>
      <c r="FS62" s="2"/>
      <c r="FU62" s="2"/>
      <c r="FW62" s="2"/>
      <c r="FY62" s="2"/>
      <c r="GA62" s="2"/>
      <c r="GC62" s="2"/>
      <c r="GE62" s="2"/>
      <c r="GG62" s="2"/>
      <c r="GI62" s="2"/>
      <c r="GK62" s="2"/>
      <c r="GM62" s="2"/>
      <c r="GO62" s="2"/>
      <c r="GQ62" s="2"/>
      <c r="GS62" s="2"/>
      <c r="GU62" s="2"/>
      <c r="GW62" s="2"/>
      <c r="GY62" s="2"/>
      <c r="HA62" s="2"/>
      <c r="HC62" s="2"/>
      <c r="HE62" s="2"/>
      <c r="HG62" s="2"/>
      <c r="HI62" s="2"/>
      <c r="HK62" s="2"/>
      <c r="HM62" s="2"/>
      <c r="HO62" s="2"/>
      <c r="HQ62" s="2"/>
      <c r="HS62" s="2"/>
      <c r="HU62" s="2"/>
      <c r="HW62" s="2"/>
      <c r="HY62" s="2"/>
      <c r="IA62" s="2"/>
      <c r="IC62" s="2"/>
      <c r="IE62" s="2"/>
      <c r="IG62" s="2"/>
      <c r="II62" s="2"/>
      <c r="IK62" s="2"/>
      <c r="IM62" s="2"/>
      <c r="IO62" s="2"/>
      <c r="IQ62" s="2"/>
      <c r="IS62" s="2"/>
      <c r="IU62" s="2"/>
      <c r="IW62" s="2"/>
      <c r="IY62" s="2"/>
      <c r="JA62" s="2"/>
      <c r="JC62" s="2"/>
      <c r="JE62" s="2"/>
      <c r="JG62" s="2"/>
      <c r="JI62" s="2"/>
      <c r="JK62" s="2"/>
      <c r="JM62" s="2"/>
      <c r="JO62" s="2"/>
      <c r="JQ62" s="2"/>
      <c r="JS62" s="2"/>
      <c r="JU62" s="2"/>
      <c r="JW62" s="2"/>
      <c r="JY62" s="2"/>
      <c r="KA62" s="2"/>
      <c r="KC62" s="2"/>
      <c r="KE62" s="2"/>
      <c r="KG62" s="2"/>
      <c r="KI62" s="2"/>
      <c r="KK62" s="2"/>
      <c r="KM62" s="2"/>
      <c r="KO62" s="2"/>
      <c r="KQ62" s="2"/>
      <c r="KS62" s="2"/>
      <c r="KU62" s="2"/>
      <c r="KW62" s="2"/>
      <c r="KY62" s="2"/>
      <c r="LA62" s="2"/>
      <c r="LC62" s="2"/>
      <c r="LE62" s="2"/>
      <c r="LG62" s="2"/>
      <c r="LI62" s="2"/>
      <c r="LK62" s="2"/>
      <c r="LM62" s="2"/>
      <c r="LO62" s="2"/>
      <c r="LQ62" s="2"/>
      <c r="LS62" s="2"/>
      <c r="LU62" s="2"/>
      <c r="LW62" s="2"/>
      <c r="LY62" s="2"/>
      <c r="MA62" s="2"/>
      <c r="MC62" s="2"/>
      <c r="ME62" s="2"/>
      <c r="MG62" s="2"/>
      <c r="MI62" s="2"/>
      <c r="MK62" s="2"/>
      <c r="MM62" s="2"/>
      <c r="MO62" s="2"/>
      <c r="MQ62" s="2"/>
      <c r="MS62" s="2"/>
      <c r="MU62" s="2"/>
      <c r="MW62" s="2"/>
      <c r="MY62" s="2"/>
      <c r="NA62" s="2"/>
      <c r="NC62" s="2"/>
      <c r="NE62" s="2"/>
      <c r="NG62" s="2"/>
      <c r="NI62" s="2"/>
      <c r="NK62" s="2"/>
      <c r="NM62" s="2"/>
      <c r="NO62" s="2"/>
      <c r="NQ62" s="2"/>
      <c r="NS62" s="2"/>
      <c r="NU62" s="2"/>
      <c r="NW62" s="2"/>
      <c r="NY62" s="2"/>
      <c r="OA62" s="2"/>
      <c r="OC62" s="2"/>
      <c r="OE62" s="2"/>
      <c r="OG62" s="2"/>
      <c r="OI62" s="2"/>
      <c r="OK62" s="2"/>
      <c r="OM62" s="2"/>
      <c r="OO62" s="2"/>
      <c r="OQ62" s="2"/>
      <c r="OS62" s="2"/>
      <c r="OU62" s="2"/>
      <c r="OW62" s="2"/>
      <c r="OY62" s="2"/>
      <c r="PA62" s="2"/>
      <c r="PC62" s="2"/>
      <c r="PE62" s="2"/>
      <c r="PG62" s="2"/>
      <c r="PI62" s="2"/>
      <c r="PK62" s="2"/>
      <c r="PM62" s="2"/>
      <c r="PO62" s="2"/>
      <c r="PQ62" s="2"/>
      <c r="PS62" s="2"/>
      <c r="PU62" s="2"/>
      <c r="PW62" s="2"/>
      <c r="PY62" s="2"/>
      <c r="QA62" s="2"/>
      <c r="QC62" s="2"/>
      <c r="QE62" s="2"/>
      <c r="QG62" s="2"/>
      <c r="QI62" s="2"/>
      <c r="QK62" s="2"/>
      <c r="QM62" s="2"/>
      <c r="QO62" s="2"/>
      <c r="QQ62" s="2"/>
      <c r="QS62" s="2"/>
      <c r="QU62" s="2"/>
      <c r="QW62" s="2"/>
      <c r="QY62" s="2"/>
      <c r="RA62" s="2"/>
      <c r="RC62" s="2"/>
      <c r="RE62" s="2"/>
      <c r="RG62" s="2"/>
      <c r="RI62" s="2"/>
      <c r="RK62" s="2"/>
      <c r="RM62" s="2"/>
      <c r="RO62" s="2"/>
      <c r="RQ62" s="2"/>
      <c r="RS62" s="2"/>
      <c r="RU62" s="2"/>
      <c r="RW62" s="2"/>
      <c r="RY62" s="2"/>
      <c r="SA62" s="2"/>
      <c r="SC62" s="2"/>
      <c r="SE62" s="2"/>
      <c r="SG62" s="2"/>
      <c r="SI62" s="2"/>
      <c r="SK62" s="2"/>
      <c r="SM62" s="2"/>
      <c r="SO62" s="2"/>
      <c r="SQ62" s="2"/>
      <c r="SS62" s="2"/>
      <c r="SU62" s="2"/>
      <c r="SW62" s="2"/>
      <c r="SY62" s="2"/>
      <c r="TA62" s="2"/>
      <c r="TC62" s="2"/>
      <c r="TE62" s="2"/>
      <c r="TG62" s="2"/>
      <c r="TI62" s="2"/>
      <c r="TK62" s="2"/>
      <c r="TM62" s="2"/>
      <c r="TO62" s="2"/>
      <c r="TQ62" s="2"/>
      <c r="TS62" s="2"/>
      <c r="TU62" s="2"/>
      <c r="TW62" s="2"/>
      <c r="TY62" s="2"/>
      <c r="UA62" s="2"/>
      <c r="UC62" s="2"/>
      <c r="UE62" s="2"/>
      <c r="UG62" s="2"/>
      <c r="UI62" s="2"/>
      <c r="UK62" s="2"/>
      <c r="UM62" s="2"/>
      <c r="UO62" s="2"/>
      <c r="UQ62" s="2"/>
      <c r="US62" s="2"/>
      <c r="UU62" s="2"/>
      <c r="UW62" s="2"/>
      <c r="UY62" s="2"/>
      <c r="VA62" s="2"/>
      <c r="VC62" s="2"/>
      <c r="VE62" s="2"/>
      <c r="VG62" s="2"/>
      <c r="VI62" s="2"/>
      <c r="VK62" s="2"/>
      <c r="VM62" s="2"/>
      <c r="VO62" s="2"/>
      <c r="VQ62" s="2"/>
      <c r="VS62" s="2"/>
      <c r="VU62" s="2"/>
      <c r="VW62" s="2"/>
      <c r="VY62" s="2"/>
      <c r="WA62" s="2"/>
      <c r="WC62" s="2"/>
      <c r="WE62" s="2"/>
      <c r="WG62" s="2"/>
      <c r="WI62" s="2"/>
      <c r="WK62" s="2"/>
      <c r="WM62" s="2"/>
      <c r="WO62" s="2"/>
      <c r="WQ62" s="2"/>
      <c r="WS62" s="2"/>
      <c r="WU62" s="2"/>
      <c r="WW62" s="2"/>
      <c r="WY62" s="2"/>
      <c r="XA62" s="2"/>
      <c r="XC62" s="2"/>
      <c r="XE62" s="2"/>
      <c r="XG62" s="2"/>
      <c r="XI62" s="2"/>
      <c r="XK62" s="2"/>
      <c r="XM62" s="2"/>
      <c r="XO62" s="2"/>
      <c r="XQ62" s="2"/>
      <c r="XS62" s="2"/>
      <c r="XU62" s="2"/>
      <c r="XW62" s="2"/>
      <c r="XY62" s="2"/>
      <c r="YA62" s="2"/>
      <c r="YC62" s="2"/>
      <c r="YE62" s="2"/>
      <c r="YG62" s="2"/>
      <c r="YI62" s="2"/>
      <c r="YK62" s="2"/>
      <c r="YM62" s="2"/>
      <c r="YO62" s="2"/>
      <c r="YQ62" s="2"/>
      <c r="YS62" s="2"/>
      <c r="YU62" s="2"/>
      <c r="YW62" s="2"/>
      <c r="YY62" s="2"/>
      <c r="ZA62" s="2"/>
      <c r="ZC62" s="2"/>
      <c r="ZE62" s="2"/>
      <c r="ZG62" s="2"/>
      <c r="ZI62" s="2"/>
      <c r="ZK62" s="2"/>
      <c r="ZM62" s="2"/>
      <c r="ZO62" s="2"/>
      <c r="ZQ62" s="2"/>
      <c r="ZS62" s="2"/>
      <c r="ZU62" s="2"/>
      <c r="ZW62" s="2"/>
      <c r="ZY62" s="2"/>
      <c r="AAA62" s="2"/>
      <c r="AAC62" s="2"/>
      <c r="AAE62" s="2"/>
      <c r="AAG62" s="2"/>
      <c r="AAI62" s="2"/>
      <c r="AAK62" s="2"/>
      <c r="AAM62" s="2"/>
      <c r="AAO62" s="2"/>
      <c r="AAQ62" s="2"/>
      <c r="AAS62" s="2"/>
      <c r="AAU62" s="2"/>
      <c r="AAW62" s="2"/>
      <c r="AAY62" s="2"/>
      <c r="ABA62" s="2"/>
      <c r="ABC62" s="2"/>
      <c r="ABE62" s="2"/>
      <c r="ABG62" s="2"/>
      <c r="ABI62" s="2"/>
      <c r="ABK62" s="2"/>
      <c r="ABM62" s="2"/>
      <c r="ABO62" s="2"/>
      <c r="ABQ62" s="2"/>
      <c r="ABS62" s="2"/>
      <c r="ABU62" s="2"/>
      <c r="ABW62" s="2"/>
      <c r="ABY62" s="2"/>
      <c r="ACA62" s="2"/>
      <c r="ACC62" s="2"/>
      <c r="ACE62" s="2"/>
      <c r="ACG62" s="2"/>
      <c r="ACI62" s="2"/>
      <c r="ACK62" s="2"/>
      <c r="ACM62" s="2"/>
      <c r="ACO62" s="2"/>
      <c r="ACQ62" s="2"/>
      <c r="ACS62" s="2"/>
      <c r="ACU62" s="2"/>
      <c r="ACW62" s="2"/>
      <c r="ACY62" s="2"/>
      <c r="ADA62" s="2"/>
      <c r="ADC62" s="2"/>
      <c r="ADE62" s="2"/>
      <c r="ADG62" s="2"/>
      <c r="ADI62" s="2"/>
      <c r="ADK62" s="2"/>
      <c r="ADM62" s="2"/>
      <c r="ADO62" s="2"/>
      <c r="ADQ62" s="2"/>
      <c r="ADS62" s="2"/>
      <c r="ADU62" s="2"/>
      <c r="ADW62" s="2"/>
      <c r="ADY62" s="2"/>
      <c r="AEA62" s="2"/>
      <c r="AEC62" s="2"/>
      <c r="AEE62" s="2"/>
      <c r="AEG62" s="2"/>
      <c r="AEI62" s="2"/>
      <c r="AEK62" s="2"/>
      <c r="AEM62" s="2"/>
      <c r="AEO62" s="2"/>
      <c r="AEQ62" s="2"/>
      <c r="AES62" s="2"/>
      <c r="AEU62" s="2"/>
      <c r="AEW62" s="2"/>
      <c r="AEY62" s="2"/>
      <c r="AFA62" s="2"/>
      <c r="AFC62" s="2"/>
      <c r="AFE62" s="2"/>
      <c r="AFG62" s="2"/>
      <c r="AFI62" s="2"/>
      <c r="AFK62" s="2"/>
      <c r="AFM62" s="2"/>
      <c r="AFO62" s="2"/>
      <c r="AFQ62" s="2"/>
      <c r="AFS62" s="2"/>
      <c r="AFU62" s="2"/>
      <c r="AFW62" s="2"/>
      <c r="AFY62" s="2"/>
      <c r="AGA62" s="2"/>
      <c r="AGC62" s="2"/>
      <c r="AGE62" s="2"/>
      <c r="AGG62" s="2"/>
      <c r="AGI62" s="2"/>
      <c r="AGK62" s="2"/>
      <c r="AGM62" s="2"/>
      <c r="AGO62" s="2"/>
      <c r="AGQ62" s="2"/>
      <c r="AGS62" s="2"/>
      <c r="AGU62" s="2"/>
      <c r="AGW62" s="2"/>
      <c r="AGY62" s="2"/>
      <c r="AHA62" s="2"/>
      <c r="AHC62" s="2"/>
      <c r="AHE62" s="2"/>
      <c r="AHG62" s="2"/>
      <c r="AHI62" s="2"/>
      <c r="AHK62" s="2"/>
      <c r="AHM62" s="2"/>
      <c r="AHO62" s="2"/>
      <c r="AHQ62" s="2"/>
      <c r="AHS62" s="2"/>
      <c r="AHU62" s="2"/>
      <c r="AHW62" s="2"/>
      <c r="AHY62" s="2"/>
      <c r="AIA62" s="2"/>
      <c r="AIC62" s="2"/>
      <c r="AIE62" s="2"/>
      <c r="AIG62" s="2"/>
      <c r="AII62" s="2"/>
      <c r="AIK62" s="2"/>
      <c r="AIM62" s="2"/>
      <c r="AIO62" s="2"/>
      <c r="AIQ62" s="2"/>
      <c r="AIS62" s="2"/>
      <c r="AIU62" s="2"/>
      <c r="AIW62" s="2"/>
      <c r="AIY62" s="2"/>
      <c r="AJA62" s="2"/>
      <c r="AJC62" s="2"/>
      <c r="AJE62" s="2"/>
      <c r="AJG62" s="2"/>
      <c r="AJI62" s="2"/>
      <c r="AJK62" s="2"/>
      <c r="AJM62" s="2"/>
      <c r="AJO62" s="2"/>
      <c r="AJQ62" s="2"/>
      <c r="AJS62" s="2"/>
      <c r="AJU62" s="2"/>
      <c r="AJW62" s="2"/>
      <c r="AJY62" s="2"/>
      <c r="AKA62" s="2"/>
      <c r="AKC62" s="2"/>
      <c r="AKE62" s="2"/>
      <c r="AKG62" s="2"/>
      <c r="AKI62" s="2"/>
      <c r="AKK62" s="2"/>
      <c r="AKM62" s="2"/>
      <c r="AKO62" s="2"/>
      <c r="AKQ62" s="2"/>
      <c r="AKS62" s="2"/>
      <c r="AKU62" s="2"/>
      <c r="AKW62" s="2"/>
      <c r="AKY62" s="2"/>
      <c r="ALA62" s="2"/>
      <c r="ALC62" s="2"/>
      <c r="ALE62" s="2"/>
      <c r="ALG62" s="2"/>
      <c r="ALI62" s="2"/>
      <c r="ALK62" s="2"/>
      <c r="ALM62" s="2"/>
      <c r="ALO62" s="2"/>
      <c r="ALQ62" s="2"/>
      <c r="ALS62" s="2"/>
      <c r="ALU62" s="2"/>
      <c r="ALW62" s="2"/>
      <c r="ALY62" s="2"/>
      <c r="AMA62" s="2"/>
      <c r="AMC62" s="2"/>
      <c r="AME62" s="2"/>
      <c r="AMG62" s="2"/>
      <c r="AMI62" s="2"/>
      <c r="AMK62" s="2"/>
      <c r="AMM62" s="2"/>
      <c r="AMO62" s="2"/>
      <c r="AMQ62" s="2"/>
      <c r="AMS62" s="2"/>
      <c r="AMU62" s="2"/>
      <c r="AMW62" s="2"/>
      <c r="AMY62" s="2"/>
      <c r="ANA62" s="2"/>
      <c r="ANC62" s="2"/>
      <c r="ANE62" s="2"/>
      <c r="ANG62" s="2"/>
      <c r="ANI62" s="2"/>
      <c r="ANK62" s="2"/>
      <c r="ANM62" s="2"/>
      <c r="ANO62" s="2"/>
      <c r="ANQ62" s="2"/>
      <c r="ANS62" s="2"/>
      <c r="ANU62" s="2"/>
      <c r="ANW62" s="2"/>
      <c r="ANY62" s="2"/>
      <c r="AOA62" s="2"/>
      <c r="AOC62" s="2"/>
      <c r="AOE62" s="2"/>
      <c r="AOG62" s="2"/>
      <c r="AOI62" s="2"/>
      <c r="AOK62" s="2"/>
      <c r="AOM62" s="2"/>
      <c r="AOO62" s="2"/>
      <c r="AOQ62" s="2"/>
      <c r="AOS62" s="2"/>
      <c r="AOU62" s="2"/>
      <c r="AOW62" s="2"/>
      <c r="AOY62" s="2"/>
      <c r="APA62" s="2"/>
      <c r="APC62" s="2"/>
      <c r="APE62" s="2"/>
      <c r="APG62" s="2"/>
      <c r="API62" s="2"/>
      <c r="APK62" s="2"/>
      <c r="APM62" s="2"/>
      <c r="APO62" s="2"/>
      <c r="APQ62" s="2"/>
      <c r="APS62" s="2"/>
      <c r="APU62" s="2"/>
      <c r="APW62" s="2"/>
      <c r="APY62" s="2"/>
      <c r="AQA62" s="2"/>
      <c r="AQC62" s="2"/>
      <c r="AQE62" s="2"/>
      <c r="AQG62" s="2"/>
      <c r="AQI62" s="2"/>
      <c r="AQK62" s="2"/>
      <c r="AQM62" s="2"/>
      <c r="AQO62" s="2"/>
      <c r="AQQ62" s="2"/>
      <c r="AQS62" s="2"/>
      <c r="AQU62" s="2"/>
      <c r="AQW62" s="2"/>
      <c r="AQY62" s="2"/>
      <c r="ARA62" s="2"/>
      <c r="ARC62" s="2"/>
      <c r="ARE62" s="2"/>
      <c r="ARG62" s="2"/>
      <c r="ARI62" s="2"/>
      <c r="ARK62" s="2"/>
      <c r="ARM62" s="2"/>
      <c r="ARO62" s="2"/>
      <c r="ARQ62" s="2"/>
      <c r="ARS62" s="2"/>
      <c r="ARU62" s="2"/>
      <c r="ARW62" s="2"/>
      <c r="ARY62" s="2"/>
      <c r="ASA62" s="2"/>
      <c r="ASC62" s="2"/>
      <c r="ASE62" s="2"/>
      <c r="ASG62" s="2"/>
      <c r="ASI62" s="2"/>
      <c r="ASK62" s="2"/>
      <c r="ASM62" s="2"/>
      <c r="ASO62" s="2"/>
      <c r="ASQ62" s="2"/>
      <c r="ASS62" s="2"/>
      <c r="ASU62" s="2"/>
      <c r="ASW62" s="2"/>
      <c r="ASY62" s="2"/>
      <c r="ATA62" s="2"/>
      <c r="ATC62" s="2"/>
      <c r="ATE62" s="2"/>
      <c r="ATG62" s="2"/>
      <c r="ATI62" s="2"/>
      <c r="ATK62" s="2"/>
      <c r="ATM62" s="2"/>
      <c r="ATO62" s="2"/>
      <c r="ATQ62" s="2"/>
      <c r="ATS62" s="2"/>
      <c r="ATU62" s="2"/>
      <c r="ATW62" s="2"/>
      <c r="ATY62" s="2"/>
      <c r="AUA62" s="2"/>
      <c r="AUC62" s="2"/>
      <c r="AUE62" s="2"/>
      <c r="AUG62" s="2"/>
      <c r="AUI62" s="2"/>
      <c r="AUK62" s="2"/>
      <c r="AUM62" s="2"/>
      <c r="AUO62" s="2"/>
      <c r="AUQ62" s="2"/>
      <c r="AUS62" s="2"/>
      <c r="AUU62" s="2"/>
      <c r="AUW62" s="2"/>
      <c r="AUY62" s="2"/>
      <c r="AVA62" s="2"/>
      <c r="AVC62" s="2"/>
      <c r="AVE62" s="2"/>
      <c r="AVG62" s="2"/>
      <c r="AVI62" s="2"/>
      <c r="AVK62" s="2"/>
      <c r="AVM62" s="2"/>
      <c r="AVO62" s="2"/>
      <c r="AVQ62" s="2"/>
      <c r="AVS62" s="2"/>
      <c r="AVU62" s="2"/>
      <c r="AVW62" s="2"/>
      <c r="AVY62" s="2"/>
      <c r="AWA62" s="2"/>
      <c r="AWC62" s="2"/>
      <c r="AWE62" s="2"/>
      <c r="AWG62" s="2"/>
      <c r="AWI62" s="2"/>
      <c r="AWK62" s="2"/>
      <c r="AWM62" s="2"/>
      <c r="AWO62" s="2"/>
      <c r="AWQ62" s="2"/>
      <c r="AWS62" s="2"/>
      <c r="AWU62" s="2"/>
      <c r="AWW62" s="2"/>
      <c r="AWY62" s="2"/>
      <c r="AXA62" s="2"/>
      <c r="AXC62" s="2"/>
      <c r="AXE62" s="2"/>
      <c r="AXG62" s="2"/>
      <c r="AXI62" s="2"/>
      <c r="AXK62" s="2"/>
      <c r="AXM62" s="2"/>
      <c r="AXO62" s="2"/>
      <c r="AXQ62" s="2"/>
      <c r="AXS62" s="2"/>
      <c r="AXU62" s="2"/>
      <c r="AXW62" s="2"/>
      <c r="AXY62" s="2"/>
      <c r="AYA62" s="2"/>
      <c r="AYC62" s="2"/>
      <c r="AYE62" s="2"/>
      <c r="AYG62" s="2"/>
      <c r="AYI62" s="2"/>
      <c r="AYK62" s="2"/>
      <c r="AYM62" s="2"/>
      <c r="AYO62" s="2"/>
      <c r="AYQ62" s="2"/>
      <c r="AYS62" s="2"/>
      <c r="AYU62" s="2"/>
      <c r="AYW62" s="2"/>
      <c r="AYY62" s="2"/>
      <c r="AZA62" s="2"/>
      <c r="AZC62" s="2"/>
      <c r="AZE62" s="2"/>
      <c r="AZG62" s="2"/>
      <c r="AZI62" s="2"/>
      <c r="AZK62" s="2"/>
      <c r="AZM62" s="2"/>
      <c r="AZO62" s="2"/>
      <c r="AZQ62" s="2"/>
      <c r="AZS62" s="2"/>
      <c r="AZU62" s="2"/>
      <c r="AZW62" s="2"/>
      <c r="AZY62" s="2"/>
      <c r="BAA62" s="2"/>
      <c r="BAC62" s="2"/>
      <c r="BAE62" s="2"/>
      <c r="BAG62" s="2"/>
      <c r="BAI62" s="2"/>
      <c r="BAK62" s="2"/>
      <c r="BAM62" s="2"/>
      <c r="BAO62" s="2"/>
      <c r="BAQ62" s="2"/>
      <c r="BAS62" s="2"/>
      <c r="BAU62" s="2"/>
      <c r="BAW62" s="2"/>
      <c r="BAY62" s="2"/>
      <c r="BBA62" s="2"/>
      <c r="BBC62" s="2"/>
      <c r="BBE62" s="2"/>
      <c r="BBG62" s="2"/>
      <c r="BBI62" s="2"/>
      <c r="BBK62" s="2"/>
      <c r="BBM62" s="2"/>
      <c r="BBO62" s="2"/>
      <c r="BBQ62" s="2"/>
      <c r="BBS62" s="2"/>
      <c r="BBU62" s="2"/>
      <c r="BBW62" s="2"/>
      <c r="BBY62" s="2"/>
      <c r="BCA62" s="2"/>
      <c r="BCC62" s="2"/>
      <c r="BCE62" s="2"/>
      <c r="BCG62" s="2"/>
      <c r="BCI62" s="2"/>
      <c r="BCK62" s="2"/>
      <c r="BCM62" s="2"/>
      <c r="BCO62" s="2"/>
      <c r="BCQ62" s="2"/>
      <c r="BCS62" s="2"/>
      <c r="BCU62" s="2"/>
      <c r="BCW62" s="2"/>
      <c r="BCY62" s="2"/>
      <c r="BDA62" s="2"/>
      <c r="BDC62" s="2"/>
      <c r="BDE62" s="2"/>
      <c r="BDG62" s="2"/>
      <c r="BDI62" s="2"/>
      <c r="BDK62" s="2"/>
      <c r="BDM62" s="2"/>
      <c r="BDO62" s="2"/>
      <c r="BDQ62" s="2"/>
      <c r="BDS62" s="2"/>
      <c r="BDU62" s="2"/>
      <c r="BDW62" s="2"/>
      <c r="BDY62" s="2"/>
      <c r="BEA62" s="2"/>
      <c r="BEC62" s="2"/>
      <c r="BEE62" s="2"/>
      <c r="BEG62" s="2"/>
      <c r="BEI62" s="2"/>
      <c r="BEK62" s="2"/>
      <c r="BEM62" s="2"/>
      <c r="BEO62" s="2"/>
      <c r="BEQ62" s="2"/>
      <c r="BES62" s="2"/>
      <c r="BEU62" s="2"/>
      <c r="BEW62" s="2"/>
      <c r="BEY62" s="2"/>
      <c r="BFA62" s="2"/>
      <c r="BFC62" s="2"/>
      <c r="BFE62" s="2"/>
      <c r="BFG62" s="2"/>
      <c r="BFI62" s="2"/>
      <c r="BFK62" s="2"/>
      <c r="BFM62" s="2"/>
      <c r="BFO62" s="2"/>
      <c r="BFQ62" s="2"/>
      <c r="BFS62" s="2"/>
      <c r="BFU62" s="2"/>
      <c r="BFW62" s="2"/>
      <c r="BFY62" s="2"/>
      <c r="BGA62" s="2"/>
      <c r="BGC62" s="2"/>
      <c r="BGE62" s="2"/>
      <c r="BGG62" s="2"/>
      <c r="BGI62" s="2"/>
      <c r="BGK62" s="2"/>
      <c r="BGM62" s="2"/>
      <c r="BGO62" s="2"/>
      <c r="BGQ62" s="2"/>
      <c r="BGS62" s="2"/>
      <c r="BGU62" s="2"/>
      <c r="BGW62" s="2"/>
      <c r="BGY62" s="2"/>
      <c r="BHA62" s="2"/>
      <c r="BHC62" s="2"/>
      <c r="BHE62" s="2"/>
      <c r="BHG62" s="2"/>
      <c r="BHI62" s="2"/>
      <c r="BHK62" s="2"/>
      <c r="BHM62" s="2"/>
      <c r="BHO62" s="2"/>
      <c r="BHQ62" s="2"/>
      <c r="BHS62" s="2"/>
      <c r="BHU62" s="2"/>
      <c r="BHW62" s="2"/>
      <c r="BHY62" s="2"/>
      <c r="BIA62" s="2"/>
      <c r="BIC62" s="2"/>
      <c r="BIE62" s="2"/>
      <c r="BIG62" s="2"/>
      <c r="BII62" s="2"/>
      <c r="BIK62" s="2"/>
      <c r="BIM62" s="2"/>
      <c r="BIO62" s="2"/>
      <c r="BIQ62" s="2"/>
      <c r="BIS62" s="2"/>
      <c r="BIU62" s="2"/>
      <c r="BIW62" s="2"/>
      <c r="BIY62" s="2"/>
      <c r="BJA62" s="2"/>
      <c r="BJC62" s="2"/>
      <c r="BJE62" s="2"/>
      <c r="BJG62" s="2"/>
      <c r="BJI62" s="2"/>
      <c r="BJK62" s="2"/>
      <c r="BJM62" s="2"/>
      <c r="BJO62" s="2"/>
      <c r="BJQ62" s="2"/>
      <c r="BJS62" s="2"/>
      <c r="BJU62" s="2"/>
      <c r="BJW62" s="2"/>
      <c r="BJY62" s="2"/>
      <c r="BKA62" s="2"/>
      <c r="BKC62" s="2"/>
      <c r="BKE62" s="2"/>
      <c r="BKG62" s="2"/>
      <c r="BKI62" s="2"/>
      <c r="BKK62" s="2"/>
      <c r="BKM62" s="2"/>
      <c r="BKO62" s="2"/>
      <c r="BKQ62" s="2"/>
      <c r="BKS62" s="2"/>
      <c r="BKU62" s="2"/>
      <c r="BKW62" s="2"/>
      <c r="BKY62" s="2"/>
      <c r="BLA62" s="2"/>
      <c r="BLC62" s="2"/>
      <c r="BLE62" s="2"/>
      <c r="BLG62" s="2"/>
      <c r="BLI62" s="2"/>
      <c r="BLK62" s="2"/>
      <c r="BLM62" s="2"/>
      <c r="BLO62" s="2"/>
      <c r="BLQ62" s="2"/>
      <c r="BLS62" s="2"/>
      <c r="BLU62" s="2"/>
      <c r="BLW62" s="2"/>
      <c r="BLY62" s="2"/>
      <c r="BMA62" s="2"/>
      <c r="BMC62" s="2"/>
      <c r="BME62" s="2"/>
      <c r="BMG62" s="2"/>
      <c r="BMI62" s="2"/>
      <c r="BMK62" s="2"/>
      <c r="BMM62" s="2"/>
      <c r="BMO62" s="2"/>
      <c r="BMQ62" s="2"/>
      <c r="BMS62" s="2"/>
      <c r="BMU62" s="2"/>
      <c r="BMW62" s="2"/>
      <c r="BMY62" s="2"/>
      <c r="BNA62" s="2"/>
      <c r="BNC62" s="2"/>
      <c r="BNE62" s="2"/>
      <c r="BNG62" s="2"/>
      <c r="BNI62" s="2"/>
      <c r="BNK62" s="2"/>
      <c r="BNM62" s="2"/>
      <c r="BNO62" s="2"/>
      <c r="BNQ62" s="2"/>
      <c r="BNS62" s="2"/>
      <c r="BNU62" s="2"/>
      <c r="BNW62" s="2"/>
      <c r="BNY62" s="2"/>
      <c r="BOA62" s="2"/>
      <c r="BOC62" s="2"/>
      <c r="BOE62" s="2"/>
      <c r="BOG62" s="2"/>
      <c r="BOI62" s="2"/>
      <c r="BOK62" s="2"/>
      <c r="BOM62" s="2"/>
      <c r="BOO62" s="2"/>
      <c r="BOQ62" s="2"/>
      <c r="BOS62" s="2"/>
      <c r="BOU62" s="2"/>
      <c r="BOW62" s="2"/>
      <c r="BOY62" s="2"/>
      <c r="BPA62" s="2"/>
      <c r="BPC62" s="2"/>
      <c r="BPE62" s="2"/>
      <c r="BPG62" s="2"/>
      <c r="BPI62" s="2"/>
      <c r="BPK62" s="2"/>
      <c r="BPM62" s="2"/>
      <c r="BPO62" s="2"/>
      <c r="BPQ62" s="2"/>
      <c r="BPS62" s="2"/>
      <c r="BPU62" s="2"/>
      <c r="BPW62" s="2"/>
      <c r="BPY62" s="2"/>
      <c r="BQA62" s="2"/>
      <c r="BQC62" s="2"/>
      <c r="BQE62" s="2"/>
      <c r="BQG62" s="2"/>
      <c r="BQI62" s="2"/>
      <c r="BQK62" s="2"/>
      <c r="BQM62" s="2"/>
      <c r="BQO62" s="2"/>
      <c r="BQQ62" s="2"/>
      <c r="BQS62" s="2"/>
      <c r="BQU62" s="2"/>
      <c r="BQW62" s="2"/>
      <c r="BQY62" s="2"/>
      <c r="BRA62" s="2"/>
      <c r="BRC62" s="2"/>
      <c r="BRE62" s="2"/>
      <c r="BRG62" s="2"/>
      <c r="BRI62" s="2"/>
      <c r="BRK62" s="2"/>
      <c r="BRM62" s="2"/>
      <c r="BRO62" s="2"/>
      <c r="BRQ62" s="2"/>
      <c r="BRS62" s="2"/>
      <c r="BRU62" s="2"/>
      <c r="BRW62" s="2"/>
      <c r="BRY62" s="2"/>
      <c r="BSA62" s="2"/>
      <c r="BSC62" s="2"/>
      <c r="BSE62" s="2"/>
      <c r="BSG62" s="2"/>
      <c r="BSI62" s="2"/>
      <c r="BSK62" s="2"/>
      <c r="BSM62" s="2"/>
      <c r="BSO62" s="2"/>
      <c r="BSQ62" s="2"/>
      <c r="BSS62" s="2"/>
      <c r="BSU62" s="2"/>
      <c r="BSW62" s="2"/>
      <c r="BSY62" s="2"/>
      <c r="BTA62" s="2"/>
      <c r="BTC62" s="2"/>
      <c r="BTE62" s="2"/>
      <c r="BTG62" s="2"/>
      <c r="BTI62" s="2"/>
      <c r="BTK62" s="2"/>
      <c r="BTM62" s="2"/>
      <c r="BTO62" s="2"/>
      <c r="BTQ62" s="2"/>
      <c r="BTS62" s="2"/>
      <c r="BTU62" s="2"/>
      <c r="BTW62" s="2"/>
      <c r="BTY62" s="2"/>
      <c r="BUA62" s="2"/>
      <c r="BUC62" s="2"/>
      <c r="BUE62" s="2"/>
      <c r="BUG62" s="2"/>
      <c r="BUI62" s="2"/>
      <c r="BUK62" s="2"/>
      <c r="BUM62" s="2"/>
      <c r="BUO62" s="2"/>
      <c r="BUQ62" s="2"/>
      <c r="BUS62" s="2"/>
      <c r="BUU62" s="2"/>
      <c r="BUW62" s="2"/>
      <c r="BUY62" s="2"/>
      <c r="BVA62" s="2"/>
      <c r="BVC62" s="2"/>
      <c r="BVE62" s="2"/>
      <c r="BVG62" s="2"/>
      <c r="BVI62" s="2"/>
      <c r="BVK62" s="2"/>
      <c r="BVM62" s="2"/>
      <c r="BVO62" s="2"/>
      <c r="BVQ62" s="2"/>
      <c r="BVS62" s="2"/>
      <c r="BVU62" s="2"/>
      <c r="BVW62" s="2"/>
      <c r="BVY62" s="2"/>
      <c r="BWA62" s="2"/>
      <c r="BWC62" s="2"/>
      <c r="BWE62" s="2"/>
      <c r="BWG62" s="2"/>
      <c r="BWI62" s="2"/>
      <c r="BWK62" s="2"/>
      <c r="BWM62" s="2"/>
      <c r="BWO62" s="2"/>
      <c r="BWQ62" s="2"/>
      <c r="BWS62" s="2"/>
      <c r="BWU62" s="2"/>
      <c r="BWW62" s="2"/>
      <c r="BWY62" s="2"/>
      <c r="BXA62" s="2"/>
      <c r="BXC62" s="2"/>
      <c r="BXE62" s="2"/>
      <c r="BXG62" s="2"/>
      <c r="BXI62" s="2"/>
      <c r="BXK62" s="2"/>
      <c r="BXM62" s="2"/>
      <c r="BXO62" s="2"/>
      <c r="BXQ62" s="2"/>
      <c r="BXS62" s="2"/>
      <c r="BXU62" s="2"/>
      <c r="BXW62" s="2"/>
      <c r="BXY62" s="2"/>
      <c r="BYA62" s="2"/>
      <c r="BYC62" s="2"/>
      <c r="BYE62" s="2"/>
      <c r="BYG62" s="2"/>
      <c r="BYI62" s="2"/>
      <c r="BYK62" s="2"/>
      <c r="BYM62" s="2"/>
      <c r="BYO62" s="2"/>
      <c r="BYQ62" s="2"/>
      <c r="BYS62" s="2"/>
      <c r="BYU62" s="2"/>
      <c r="BYW62" s="2"/>
      <c r="BYY62" s="2"/>
      <c r="BZA62" s="2"/>
      <c r="BZC62" s="2"/>
      <c r="BZE62" s="2"/>
      <c r="BZG62" s="2"/>
      <c r="BZI62" s="2"/>
      <c r="BZK62" s="2"/>
      <c r="BZM62" s="2"/>
      <c r="BZO62" s="2"/>
      <c r="BZQ62" s="2"/>
      <c r="BZS62" s="2"/>
      <c r="BZU62" s="2"/>
      <c r="BZW62" s="2"/>
      <c r="BZY62" s="2"/>
      <c r="CAA62" s="2"/>
      <c r="CAC62" s="2"/>
      <c r="CAE62" s="2"/>
      <c r="CAG62" s="2"/>
      <c r="CAI62" s="2"/>
      <c r="CAK62" s="2"/>
      <c r="CAM62" s="2"/>
      <c r="CAO62" s="2"/>
      <c r="CAQ62" s="2"/>
      <c r="CAS62" s="2"/>
      <c r="CAU62" s="2"/>
      <c r="CAW62" s="2"/>
      <c r="CAY62" s="2"/>
      <c r="CBA62" s="2"/>
      <c r="CBC62" s="2"/>
      <c r="CBE62" s="2"/>
      <c r="CBG62" s="2"/>
      <c r="CBI62" s="2"/>
      <c r="CBK62" s="2"/>
      <c r="CBM62" s="2"/>
      <c r="CBO62" s="2"/>
      <c r="CBQ62" s="2"/>
      <c r="CBS62" s="2"/>
      <c r="CBU62" s="2"/>
      <c r="CBW62" s="2"/>
      <c r="CBY62" s="2"/>
      <c r="CCA62" s="2"/>
      <c r="CCC62" s="2"/>
      <c r="CCE62" s="2"/>
      <c r="CCG62" s="2"/>
      <c r="CCI62" s="2"/>
      <c r="CCK62" s="2"/>
      <c r="CCM62" s="2"/>
      <c r="CCO62" s="2"/>
      <c r="CCQ62" s="2"/>
      <c r="CCS62" s="2"/>
      <c r="CCU62" s="2"/>
      <c r="CCW62" s="2"/>
      <c r="CCY62" s="2"/>
      <c r="CDA62" s="2"/>
      <c r="CDC62" s="2"/>
      <c r="CDE62" s="2"/>
      <c r="CDG62" s="2"/>
      <c r="CDI62" s="2"/>
      <c r="CDK62" s="2"/>
      <c r="CDM62" s="2"/>
      <c r="CDO62" s="2"/>
      <c r="CDQ62" s="2"/>
      <c r="CDS62" s="2"/>
      <c r="CDU62" s="2"/>
      <c r="CDW62" s="2"/>
      <c r="CDY62" s="2"/>
      <c r="CEA62" s="2"/>
      <c r="CEC62" s="2"/>
      <c r="CEE62" s="2"/>
      <c r="CEG62" s="2"/>
      <c r="CEI62" s="2"/>
      <c r="CEK62" s="2"/>
      <c r="CEM62" s="2"/>
      <c r="CEO62" s="2"/>
      <c r="CEQ62" s="2"/>
      <c r="CES62" s="2"/>
      <c r="CEU62" s="2"/>
      <c r="CEW62" s="2"/>
      <c r="CEY62" s="2"/>
      <c r="CFA62" s="2"/>
      <c r="CFC62" s="2"/>
      <c r="CFE62" s="2"/>
      <c r="CFG62" s="2"/>
      <c r="CFI62" s="2"/>
      <c r="CFK62" s="2"/>
      <c r="CFM62" s="2"/>
      <c r="CFO62" s="2"/>
      <c r="CFQ62" s="2"/>
      <c r="CFS62" s="2"/>
      <c r="CFU62" s="2"/>
      <c r="CFW62" s="2"/>
      <c r="CFY62" s="2"/>
      <c r="CGA62" s="2"/>
      <c r="CGC62" s="2"/>
      <c r="CGE62" s="2"/>
      <c r="CGG62" s="2"/>
      <c r="CGI62" s="2"/>
      <c r="CGK62" s="2"/>
      <c r="CGM62" s="2"/>
      <c r="CGO62" s="2"/>
      <c r="CGQ62" s="2"/>
      <c r="CGS62" s="2"/>
      <c r="CGU62" s="2"/>
      <c r="CGW62" s="2"/>
      <c r="CGY62" s="2"/>
      <c r="CHA62" s="2"/>
      <c r="CHC62" s="2"/>
      <c r="CHE62" s="2"/>
      <c r="CHG62" s="2"/>
      <c r="CHI62" s="2"/>
      <c r="CHK62" s="2"/>
      <c r="CHM62" s="2"/>
      <c r="CHO62" s="2"/>
      <c r="CHQ62" s="2"/>
      <c r="CHS62" s="2"/>
      <c r="CHU62" s="2"/>
      <c r="CHW62" s="2"/>
      <c r="CHY62" s="2"/>
      <c r="CIA62" s="2"/>
      <c r="CIC62" s="2"/>
      <c r="CIE62" s="2"/>
      <c r="CIG62" s="2"/>
      <c r="CII62" s="2"/>
      <c r="CIK62" s="2"/>
      <c r="CIM62" s="2"/>
      <c r="CIO62" s="2"/>
      <c r="CIQ62" s="2"/>
      <c r="CIS62" s="2"/>
      <c r="CIU62" s="2"/>
      <c r="CIW62" s="2"/>
      <c r="CIY62" s="2"/>
      <c r="CJA62" s="2"/>
      <c r="CJC62" s="2"/>
      <c r="CJE62" s="2"/>
      <c r="CJG62" s="2"/>
      <c r="CJI62" s="2"/>
      <c r="CJK62" s="2"/>
      <c r="CJM62" s="2"/>
      <c r="CJO62" s="2"/>
      <c r="CJQ62" s="2"/>
      <c r="CJS62" s="2"/>
      <c r="CJU62" s="2"/>
      <c r="CJW62" s="2"/>
      <c r="CJY62" s="2"/>
      <c r="CKA62" s="2"/>
      <c r="CKC62" s="2"/>
      <c r="CKE62" s="2"/>
      <c r="CKG62" s="2"/>
      <c r="CKI62" s="2"/>
      <c r="CKK62" s="2"/>
      <c r="CKM62" s="2"/>
      <c r="CKO62" s="2"/>
      <c r="CKQ62" s="2"/>
      <c r="CKS62" s="2"/>
      <c r="CKU62" s="2"/>
      <c r="CKW62" s="2"/>
      <c r="CKY62" s="2"/>
      <c r="CLA62" s="2"/>
      <c r="CLC62" s="2"/>
      <c r="CLE62" s="2"/>
      <c r="CLG62" s="2"/>
      <c r="CLI62" s="2"/>
      <c r="CLK62" s="2"/>
      <c r="CLM62" s="2"/>
      <c r="CLO62" s="2"/>
      <c r="CLQ62" s="2"/>
      <c r="CLS62" s="2"/>
      <c r="CLU62" s="2"/>
      <c r="CLW62" s="2"/>
      <c r="CLY62" s="2"/>
      <c r="CMA62" s="2"/>
      <c r="CMC62" s="2"/>
      <c r="CME62" s="2"/>
      <c r="CMG62" s="2"/>
      <c r="CMI62" s="2"/>
      <c r="CMK62" s="2"/>
      <c r="CMM62" s="2"/>
      <c r="CMO62" s="2"/>
      <c r="CMQ62" s="2"/>
      <c r="CMS62" s="2"/>
      <c r="CMU62" s="2"/>
      <c r="CMW62" s="2"/>
      <c r="CMY62" s="2"/>
      <c r="CNA62" s="2"/>
      <c r="CNC62" s="2"/>
      <c r="CNE62" s="2"/>
      <c r="CNG62" s="2"/>
      <c r="CNI62" s="2"/>
      <c r="CNK62" s="2"/>
      <c r="CNM62" s="2"/>
      <c r="CNO62" s="2"/>
      <c r="CNQ62" s="2"/>
      <c r="CNS62" s="2"/>
      <c r="CNU62" s="2"/>
      <c r="CNW62" s="2"/>
      <c r="CNY62" s="2"/>
      <c r="COA62" s="2"/>
      <c r="COC62" s="2"/>
      <c r="COE62" s="2"/>
      <c r="COG62" s="2"/>
      <c r="COI62" s="2"/>
      <c r="COK62" s="2"/>
      <c r="COM62" s="2"/>
      <c r="COO62" s="2"/>
      <c r="COQ62" s="2"/>
      <c r="COS62" s="2"/>
      <c r="COU62" s="2"/>
      <c r="COW62" s="2"/>
      <c r="COY62" s="2"/>
      <c r="CPA62" s="2"/>
      <c r="CPC62" s="2"/>
      <c r="CPE62" s="2"/>
      <c r="CPG62" s="2"/>
      <c r="CPI62" s="2"/>
      <c r="CPK62" s="2"/>
      <c r="CPM62" s="2"/>
      <c r="CPO62" s="2"/>
      <c r="CPQ62" s="2"/>
      <c r="CPS62" s="2"/>
      <c r="CPU62" s="2"/>
      <c r="CPW62" s="2"/>
      <c r="CPY62" s="2"/>
      <c r="CQA62" s="2"/>
      <c r="CQC62" s="2"/>
      <c r="CQE62" s="2"/>
      <c r="CQG62" s="2"/>
      <c r="CQI62" s="2"/>
      <c r="CQK62" s="2"/>
      <c r="CQM62" s="2"/>
      <c r="CQO62" s="2"/>
      <c r="CQQ62" s="2"/>
      <c r="CQS62" s="2"/>
      <c r="CQU62" s="2"/>
      <c r="CQW62" s="2"/>
      <c r="CQY62" s="2"/>
      <c r="CRA62" s="2"/>
      <c r="CRC62" s="2"/>
      <c r="CRE62" s="2"/>
      <c r="CRG62" s="2"/>
      <c r="CRI62" s="2"/>
      <c r="CRK62" s="2"/>
      <c r="CRM62" s="2"/>
      <c r="CRO62" s="2"/>
      <c r="CRQ62" s="2"/>
      <c r="CRS62" s="2"/>
      <c r="CRU62" s="2"/>
      <c r="CRW62" s="2"/>
      <c r="CRY62" s="2"/>
      <c r="CSA62" s="2"/>
      <c r="CSC62" s="2"/>
      <c r="CSE62" s="2"/>
      <c r="CSG62" s="2"/>
      <c r="CSI62" s="2"/>
      <c r="CSK62" s="2"/>
      <c r="CSM62" s="2"/>
      <c r="CSO62" s="2"/>
      <c r="CSQ62" s="2"/>
      <c r="CSS62" s="2"/>
      <c r="CSU62" s="2"/>
      <c r="CSW62" s="2"/>
      <c r="CSY62" s="2"/>
      <c r="CTA62" s="2"/>
      <c r="CTC62" s="2"/>
      <c r="CTE62" s="2"/>
      <c r="CTG62" s="2"/>
      <c r="CTI62" s="2"/>
      <c r="CTK62" s="2"/>
      <c r="CTM62" s="2"/>
      <c r="CTO62" s="2"/>
      <c r="CTQ62" s="2"/>
      <c r="CTS62" s="2"/>
      <c r="CTU62" s="2"/>
      <c r="CTW62" s="2"/>
      <c r="CTY62" s="2"/>
      <c r="CUA62" s="2"/>
      <c r="CUC62" s="2"/>
      <c r="CUE62" s="2"/>
      <c r="CUG62" s="2"/>
      <c r="CUI62" s="2"/>
      <c r="CUK62" s="2"/>
      <c r="CUM62" s="2"/>
      <c r="CUO62" s="2"/>
      <c r="CUQ62" s="2"/>
      <c r="CUS62" s="2"/>
      <c r="CUU62" s="2"/>
      <c r="CUW62" s="2"/>
      <c r="CUY62" s="2"/>
      <c r="CVA62" s="2"/>
      <c r="CVC62" s="2"/>
      <c r="CVE62" s="2"/>
      <c r="CVG62" s="2"/>
      <c r="CVI62" s="2"/>
      <c r="CVK62" s="2"/>
      <c r="CVM62" s="2"/>
      <c r="CVO62" s="2"/>
      <c r="CVQ62" s="2"/>
      <c r="CVS62" s="2"/>
      <c r="CVU62" s="2"/>
      <c r="CVW62" s="2"/>
      <c r="CVY62" s="2"/>
      <c r="CWA62" s="2"/>
      <c r="CWC62" s="2"/>
      <c r="CWE62" s="2"/>
      <c r="CWG62" s="2"/>
      <c r="CWI62" s="2"/>
      <c r="CWK62" s="2"/>
      <c r="CWM62" s="2"/>
      <c r="CWO62" s="2"/>
      <c r="CWQ62" s="2"/>
      <c r="CWS62" s="2"/>
      <c r="CWU62" s="2"/>
      <c r="CWW62" s="2"/>
      <c r="CWY62" s="2"/>
      <c r="CXA62" s="2"/>
      <c r="CXC62" s="2"/>
      <c r="CXE62" s="2"/>
      <c r="CXG62" s="2"/>
      <c r="CXI62" s="2"/>
      <c r="CXK62" s="2"/>
      <c r="CXM62" s="2"/>
      <c r="CXO62" s="2"/>
      <c r="CXQ62" s="2"/>
      <c r="CXS62" s="2"/>
      <c r="CXU62" s="2"/>
      <c r="CXW62" s="2"/>
      <c r="CXY62" s="2"/>
      <c r="CYA62" s="2"/>
      <c r="CYC62" s="2"/>
      <c r="CYE62" s="2"/>
      <c r="CYG62" s="2"/>
      <c r="CYI62" s="2"/>
      <c r="CYK62" s="2"/>
      <c r="CYM62" s="2"/>
      <c r="CYO62" s="2"/>
      <c r="CYQ62" s="2"/>
      <c r="CYS62" s="2"/>
      <c r="CYU62" s="2"/>
      <c r="CYW62" s="2"/>
      <c r="CYY62" s="2"/>
      <c r="CZA62" s="2"/>
      <c r="CZC62" s="2"/>
      <c r="CZE62" s="2"/>
      <c r="CZG62" s="2"/>
      <c r="CZI62" s="2"/>
      <c r="CZK62" s="2"/>
      <c r="CZM62" s="2"/>
      <c r="CZO62" s="2"/>
      <c r="CZQ62" s="2"/>
      <c r="CZS62" s="2"/>
      <c r="CZU62" s="2"/>
      <c r="CZW62" s="2"/>
      <c r="CZY62" s="2"/>
      <c r="DAA62" s="2"/>
      <c r="DAC62" s="2"/>
      <c r="DAE62" s="2"/>
      <c r="DAG62" s="2"/>
      <c r="DAI62" s="2"/>
      <c r="DAK62" s="2"/>
      <c r="DAM62" s="2"/>
      <c r="DAO62" s="2"/>
      <c r="DAQ62" s="2"/>
      <c r="DAS62" s="2"/>
      <c r="DAU62" s="2"/>
      <c r="DAW62" s="2"/>
      <c r="DAY62" s="2"/>
      <c r="DBA62" s="2"/>
      <c r="DBC62" s="2"/>
      <c r="DBE62" s="2"/>
      <c r="DBG62" s="2"/>
      <c r="DBI62" s="2"/>
      <c r="DBK62" s="2"/>
      <c r="DBM62" s="2"/>
      <c r="DBO62" s="2"/>
      <c r="DBQ62" s="2"/>
      <c r="DBS62" s="2"/>
      <c r="DBU62" s="2"/>
      <c r="DBW62" s="2"/>
      <c r="DBY62" s="2"/>
      <c r="DCA62" s="2"/>
      <c r="DCC62" s="2"/>
      <c r="DCE62" s="2"/>
      <c r="DCG62" s="2"/>
      <c r="DCI62" s="2"/>
      <c r="DCK62" s="2"/>
      <c r="DCM62" s="2"/>
      <c r="DCO62" s="2"/>
      <c r="DCQ62" s="2"/>
      <c r="DCS62" s="2"/>
      <c r="DCU62" s="2"/>
      <c r="DCW62" s="2"/>
      <c r="DCY62" s="2"/>
      <c r="DDA62" s="2"/>
      <c r="DDC62" s="2"/>
      <c r="DDE62" s="2"/>
      <c r="DDG62" s="2"/>
      <c r="DDI62" s="2"/>
      <c r="DDK62" s="2"/>
      <c r="DDM62" s="2"/>
      <c r="DDO62" s="2"/>
      <c r="DDQ62" s="2"/>
      <c r="DDS62" s="2"/>
      <c r="DDU62" s="2"/>
      <c r="DDW62" s="2"/>
      <c r="DDY62" s="2"/>
      <c r="DEA62" s="2"/>
      <c r="DEC62" s="2"/>
      <c r="DEE62" s="2"/>
      <c r="DEG62" s="2"/>
      <c r="DEI62" s="2"/>
      <c r="DEK62" s="2"/>
      <c r="DEM62" s="2"/>
      <c r="DEO62" s="2"/>
      <c r="DEQ62" s="2"/>
      <c r="DES62" s="2"/>
      <c r="DEU62" s="2"/>
      <c r="DEW62" s="2"/>
      <c r="DEY62" s="2"/>
      <c r="DFA62" s="2"/>
      <c r="DFC62" s="2"/>
      <c r="DFE62" s="2"/>
      <c r="DFG62" s="2"/>
      <c r="DFI62" s="2"/>
      <c r="DFK62" s="2"/>
      <c r="DFM62" s="2"/>
      <c r="DFO62" s="2"/>
      <c r="DFQ62" s="2"/>
      <c r="DFS62" s="2"/>
      <c r="DFU62" s="2"/>
      <c r="DFW62" s="2"/>
      <c r="DFY62" s="2"/>
      <c r="DGA62" s="2"/>
      <c r="DGC62" s="2"/>
      <c r="DGE62" s="2"/>
      <c r="DGG62" s="2"/>
      <c r="DGI62" s="2"/>
      <c r="DGK62" s="2"/>
      <c r="DGM62" s="2"/>
      <c r="DGO62" s="2"/>
      <c r="DGQ62" s="2"/>
      <c r="DGS62" s="2"/>
      <c r="DGU62" s="2"/>
      <c r="DGW62" s="2"/>
      <c r="DGY62" s="2"/>
      <c r="DHA62" s="2"/>
      <c r="DHC62" s="2"/>
      <c r="DHE62" s="2"/>
      <c r="DHG62" s="2"/>
      <c r="DHI62" s="2"/>
      <c r="DHK62" s="2"/>
      <c r="DHM62" s="2"/>
      <c r="DHO62" s="2"/>
      <c r="DHQ62" s="2"/>
      <c r="DHS62" s="2"/>
      <c r="DHU62" s="2"/>
      <c r="DHW62" s="2"/>
      <c r="DHY62" s="2"/>
      <c r="DIA62" s="2"/>
      <c r="DIC62" s="2"/>
      <c r="DIE62" s="2"/>
      <c r="DIG62" s="2"/>
      <c r="DII62" s="2"/>
      <c r="DIK62" s="2"/>
      <c r="DIM62" s="2"/>
      <c r="DIO62" s="2"/>
      <c r="DIQ62" s="2"/>
      <c r="DIS62" s="2"/>
      <c r="DIU62" s="2"/>
      <c r="DIW62" s="2"/>
      <c r="DIY62" s="2"/>
      <c r="DJA62" s="2"/>
      <c r="DJC62" s="2"/>
      <c r="DJE62" s="2"/>
      <c r="DJG62" s="2"/>
      <c r="DJI62" s="2"/>
      <c r="DJK62" s="2"/>
      <c r="DJM62" s="2"/>
      <c r="DJO62" s="2"/>
      <c r="DJQ62" s="2"/>
      <c r="DJS62" s="2"/>
      <c r="DJU62" s="2"/>
      <c r="DJW62" s="2"/>
      <c r="DJY62" s="2"/>
      <c r="DKA62" s="2"/>
      <c r="DKC62" s="2"/>
      <c r="DKE62" s="2"/>
      <c r="DKG62" s="2"/>
      <c r="DKI62" s="2"/>
      <c r="DKK62" s="2"/>
      <c r="DKM62" s="2"/>
      <c r="DKO62" s="2"/>
      <c r="DKQ62" s="2"/>
      <c r="DKS62" s="2"/>
      <c r="DKU62" s="2"/>
      <c r="DKW62" s="2"/>
      <c r="DKY62" s="2"/>
      <c r="DLA62" s="2"/>
      <c r="DLC62" s="2"/>
      <c r="DLE62" s="2"/>
      <c r="DLG62" s="2"/>
      <c r="DLI62" s="2"/>
      <c r="DLK62" s="2"/>
      <c r="DLM62" s="2"/>
      <c r="DLO62" s="2"/>
      <c r="DLQ62" s="2"/>
      <c r="DLS62" s="2"/>
      <c r="DLU62" s="2"/>
      <c r="DLW62" s="2"/>
      <c r="DLY62" s="2"/>
      <c r="DMA62" s="2"/>
      <c r="DMC62" s="2"/>
      <c r="DME62" s="2"/>
      <c r="DMG62" s="2"/>
      <c r="DMI62" s="2"/>
      <c r="DMK62" s="2"/>
      <c r="DMM62" s="2"/>
      <c r="DMO62" s="2"/>
      <c r="DMQ62" s="2"/>
      <c r="DMS62" s="2"/>
      <c r="DMU62" s="2"/>
      <c r="DMW62" s="2"/>
      <c r="DMY62" s="2"/>
      <c r="DNA62" s="2"/>
      <c r="DNC62" s="2"/>
      <c r="DNE62" s="2"/>
      <c r="DNG62" s="2"/>
      <c r="DNI62" s="2"/>
      <c r="DNK62" s="2"/>
      <c r="DNM62" s="2"/>
      <c r="DNO62" s="2"/>
      <c r="DNQ62" s="2"/>
      <c r="DNS62" s="2"/>
      <c r="DNU62" s="2"/>
      <c r="DNW62" s="2"/>
      <c r="DNY62" s="2"/>
      <c r="DOA62" s="2"/>
      <c r="DOC62" s="2"/>
      <c r="DOE62" s="2"/>
      <c r="DOG62" s="2"/>
      <c r="DOI62" s="2"/>
      <c r="DOK62" s="2"/>
      <c r="DOM62" s="2"/>
      <c r="DOO62" s="2"/>
      <c r="DOQ62" s="2"/>
      <c r="DOS62" s="2"/>
      <c r="DOU62" s="2"/>
      <c r="DOW62" s="2"/>
      <c r="DOY62" s="2"/>
      <c r="DPA62" s="2"/>
      <c r="DPC62" s="2"/>
      <c r="DPE62" s="2"/>
      <c r="DPG62" s="2"/>
      <c r="DPI62" s="2"/>
      <c r="DPK62" s="2"/>
      <c r="DPM62" s="2"/>
      <c r="DPO62" s="2"/>
      <c r="DPQ62" s="2"/>
      <c r="DPS62" s="2"/>
      <c r="DPU62" s="2"/>
      <c r="DPW62" s="2"/>
      <c r="DPY62" s="2"/>
      <c r="DQA62" s="2"/>
      <c r="DQC62" s="2"/>
      <c r="DQE62" s="2"/>
      <c r="DQG62" s="2"/>
      <c r="DQI62" s="2"/>
      <c r="DQK62" s="2"/>
      <c r="DQM62" s="2"/>
      <c r="DQO62" s="2"/>
      <c r="DQQ62" s="2"/>
      <c r="DQS62" s="2"/>
      <c r="DQU62" s="2"/>
      <c r="DQW62" s="2"/>
      <c r="DQY62" s="2"/>
      <c r="DRA62" s="2"/>
      <c r="DRC62" s="2"/>
      <c r="DRE62" s="2"/>
      <c r="DRG62" s="2"/>
      <c r="DRI62" s="2"/>
      <c r="DRK62" s="2"/>
      <c r="DRM62" s="2"/>
      <c r="DRO62" s="2"/>
      <c r="DRQ62" s="2"/>
      <c r="DRS62" s="2"/>
      <c r="DRU62" s="2"/>
      <c r="DRW62" s="2"/>
      <c r="DRY62" s="2"/>
      <c r="DSA62" s="2"/>
      <c r="DSC62" s="2"/>
      <c r="DSE62" s="2"/>
      <c r="DSG62" s="2"/>
      <c r="DSI62" s="2"/>
      <c r="DSK62" s="2"/>
      <c r="DSM62" s="2"/>
      <c r="DSO62" s="2"/>
      <c r="DSQ62" s="2"/>
      <c r="DSS62" s="2"/>
      <c r="DSU62" s="2"/>
      <c r="DSW62" s="2"/>
      <c r="DSY62" s="2"/>
      <c r="DTA62" s="2"/>
      <c r="DTC62" s="2"/>
      <c r="DTE62" s="2"/>
      <c r="DTG62" s="2"/>
      <c r="DTI62" s="2"/>
      <c r="DTK62" s="2"/>
      <c r="DTM62" s="2"/>
      <c r="DTO62" s="2"/>
      <c r="DTQ62" s="2"/>
      <c r="DTS62" s="2"/>
      <c r="DTU62" s="2"/>
      <c r="DTW62" s="2"/>
      <c r="DTY62" s="2"/>
      <c r="DUA62" s="2"/>
      <c r="DUC62" s="2"/>
      <c r="DUE62" s="2"/>
      <c r="DUG62" s="2"/>
      <c r="DUI62" s="2"/>
      <c r="DUK62" s="2"/>
      <c r="DUM62" s="2"/>
      <c r="DUO62" s="2"/>
      <c r="DUQ62" s="2"/>
      <c r="DUS62" s="2"/>
      <c r="DUU62" s="2"/>
      <c r="DUW62" s="2"/>
      <c r="DUY62" s="2"/>
      <c r="DVA62" s="2"/>
      <c r="DVC62" s="2"/>
      <c r="DVE62" s="2"/>
      <c r="DVG62" s="2"/>
      <c r="DVI62" s="2"/>
      <c r="DVK62" s="2"/>
      <c r="DVM62" s="2"/>
      <c r="DVO62" s="2"/>
      <c r="DVQ62" s="2"/>
      <c r="DVS62" s="2"/>
      <c r="DVU62" s="2"/>
      <c r="DVW62" s="2"/>
      <c r="DVY62" s="2"/>
      <c r="DWA62" s="2"/>
      <c r="DWC62" s="2"/>
      <c r="DWE62" s="2"/>
      <c r="DWG62" s="2"/>
      <c r="DWI62" s="2"/>
      <c r="DWK62" s="2"/>
      <c r="DWM62" s="2"/>
      <c r="DWO62" s="2"/>
      <c r="DWQ62" s="2"/>
      <c r="DWS62" s="2"/>
      <c r="DWU62" s="2"/>
      <c r="DWW62" s="2"/>
      <c r="DWY62" s="2"/>
      <c r="DXA62" s="2"/>
      <c r="DXC62" s="2"/>
      <c r="DXE62" s="2"/>
      <c r="DXG62" s="2"/>
      <c r="DXI62" s="2"/>
      <c r="DXK62" s="2"/>
      <c r="DXM62" s="2"/>
      <c r="DXO62" s="2"/>
      <c r="DXQ62" s="2"/>
      <c r="DXS62" s="2"/>
      <c r="DXU62" s="2"/>
      <c r="DXW62" s="2"/>
      <c r="DXY62" s="2"/>
      <c r="DYA62" s="2"/>
      <c r="DYC62" s="2"/>
      <c r="DYE62" s="2"/>
      <c r="DYG62" s="2"/>
      <c r="DYI62" s="2"/>
      <c r="DYK62" s="2"/>
      <c r="DYM62" s="2"/>
      <c r="DYO62" s="2"/>
      <c r="DYQ62" s="2"/>
      <c r="DYS62" s="2"/>
      <c r="DYU62" s="2"/>
      <c r="DYW62" s="2"/>
      <c r="DYY62" s="2"/>
      <c r="DZA62" s="2"/>
      <c r="DZC62" s="2"/>
      <c r="DZE62" s="2"/>
      <c r="DZG62" s="2"/>
      <c r="DZI62" s="2"/>
      <c r="DZK62" s="2"/>
      <c r="DZM62" s="2"/>
      <c r="DZO62" s="2"/>
      <c r="DZQ62" s="2"/>
      <c r="DZS62" s="2"/>
      <c r="DZU62" s="2"/>
      <c r="DZW62" s="2"/>
      <c r="DZY62" s="2"/>
      <c r="EAA62" s="2"/>
      <c r="EAC62" s="2"/>
      <c r="EAE62" s="2"/>
      <c r="EAG62" s="2"/>
      <c r="EAI62" s="2"/>
      <c r="EAK62" s="2"/>
      <c r="EAM62" s="2"/>
      <c r="EAO62" s="2"/>
      <c r="EAQ62" s="2"/>
      <c r="EAS62" s="2"/>
      <c r="EAU62" s="2"/>
      <c r="EAW62" s="2"/>
      <c r="EAY62" s="2"/>
      <c r="EBA62" s="2"/>
      <c r="EBC62" s="2"/>
      <c r="EBE62" s="2"/>
      <c r="EBG62" s="2"/>
      <c r="EBI62" s="2"/>
      <c r="EBK62" s="2"/>
      <c r="EBM62" s="2"/>
      <c r="EBO62" s="2"/>
      <c r="EBQ62" s="2"/>
      <c r="EBS62" s="2"/>
      <c r="EBU62" s="2"/>
      <c r="EBW62" s="2"/>
      <c r="EBY62" s="2"/>
      <c r="ECA62" s="2"/>
      <c r="ECC62" s="2"/>
      <c r="ECE62" s="2"/>
      <c r="ECG62" s="2"/>
      <c r="ECI62" s="2"/>
      <c r="ECK62" s="2"/>
      <c r="ECM62" s="2"/>
      <c r="ECO62" s="2"/>
      <c r="ECQ62" s="2"/>
      <c r="ECS62" s="2"/>
      <c r="ECU62" s="2"/>
      <c r="ECW62" s="2"/>
      <c r="ECY62" s="2"/>
      <c r="EDA62" s="2"/>
      <c r="EDC62" s="2"/>
      <c r="EDE62" s="2"/>
      <c r="EDG62" s="2"/>
      <c r="EDI62" s="2"/>
      <c r="EDK62" s="2"/>
      <c r="EDM62" s="2"/>
      <c r="EDO62" s="2"/>
      <c r="EDQ62" s="2"/>
      <c r="EDS62" s="2"/>
      <c r="EDU62" s="2"/>
      <c r="EDW62" s="2"/>
      <c r="EDY62" s="2"/>
      <c r="EEA62" s="2"/>
      <c r="EEC62" s="2"/>
      <c r="EEE62" s="2"/>
      <c r="EEG62" s="2"/>
      <c r="EEI62" s="2"/>
      <c r="EEK62" s="2"/>
      <c r="EEM62" s="2"/>
      <c r="EEO62" s="2"/>
      <c r="EEQ62" s="2"/>
      <c r="EES62" s="2"/>
      <c r="EEU62" s="2"/>
      <c r="EEW62" s="2"/>
      <c r="EEY62" s="2"/>
      <c r="EFA62" s="2"/>
      <c r="EFC62" s="2"/>
      <c r="EFE62" s="2"/>
      <c r="EFG62" s="2"/>
      <c r="EFI62" s="2"/>
      <c r="EFK62" s="2"/>
      <c r="EFM62" s="2"/>
      <c r="EFO62" s="2"/>
      <c r="EFQ62" s="2"/>
      <c r="EFS62" s="2"/>
      <c r="EFU62" s="2"/>
      <c r="EFW62" s="2"/>
      <c r="EFY62" s="2"/>
      <c r="EGA62" s="2"/>
      <c r="EGC62" s="2"/>
      <c r="EGE62" s="2"/>
      <c r="EGG62" s="2"/>
      <c r="EGI62" s="2"/>
      <c r="EGK62" s="2"/>
      <c r="EGM62" s="2"/>
      <c r="EGO62" s="2"/>
      <c r="EGQ62" s="2"/>
      <c r="EGS62" s="2"/>
      <c r="EGU62" s="2"/>
      <c r="EGW62" s="2"/>
      <c r="EGY62" s="2"/>
      <c r="EHA62" s="2"/>
      <c r="EHC62" s="2"/>
      <c r="EHE62" s="2"/>
      <c r="EHG62" s="2"/>
      <c r="EHI62" s="2"/>
      <c r="EHK62" s="2"/>
      <c r="EHM62" s="2"/>
      <c r="EHO62" s="2"/>
      <c r="EHQ62" s="2"/>
      <c r="EHS62" s="2"/>
      <c r="EHU62" s="2"/>
      <c r="EHW62" s="2"/>
      <c r="EHY62" s="2"/>
      <c r="EIA62" s="2"/>
      <c r="EIC62" s="2"/>
      <c r="EIE62" s="2"/>
      <c r="EIG62" s="2"/>
      <c r="EII62" s="2"/>
      <c r="EIK62" s="2"/>
      <c r="EIM62" s="2"/>
      <c r="EIO62" s="2"/>
      <c r="EIQ62" s="2"/>
      <c r="EIS62" s="2"/>
      <c r="EIU62" s="2"/>
      <c r="EIW62" s="2"/>
      <c r="EIY62" s="2"/>
      <c r="EJA62" s="2"/>
      <c r="EJC62" s="2"/>
      <c r="EJE62" s="2"/>
      <c r="EJG62" s="2"/>
      <c r="EJI62" s="2"/>
      <c r="EJK62" s="2"/>
      <c r="EJM62" s="2"/>
      <c r="EJO62" s="2"/>
      <c r="EJQ62" s="2"/>
      <c r="EJS62" s="2"/>
      <c r="EJU62" s="2"/>
      <c r="EJW62" s="2"/>
      <c r="EJY62" s="2"/>
      <c r="EKA62" s="2"/>
      <c r="EKC62" s="2"/>
      <c r="EKE62" s="2"/>
      <c r="EKG62" s="2"/>
      <c r="EKI62" s="2"/>
      <c r="EKK62" s="2"/>
      <c r="EKM62" s="2"/>
      <c r="EKO62" s="2"/>
      <c r="EKQ62" s="2"/>
      <c r="EKS62" s="2"/>
      <c r="EKU62" s="2"/>
      <c r="EKW62" s="2"/>
      <c r="EKY62" s="2"/>
      <c r="ELA62" s="2"/>
      <c r="ELC62" s="2"/>
      <c r="ELE62" s="2"/>
      <c r="ELG62" s="2"/>
      <c r="ELI62" s="2"/>
      <c r="ELK62" s="2"/>
      <c r="ELM62" s="2"/>
      <c r="ELO62" s="2"/>
      <c r="ELQ62" s="2"/>
      <c r="ELS62" s="2"/>
      <c r="ELU62" s="2"/>
      <c r="ELW62" s="2"/>
      <c r="ELY62" s="2"/>
      <c r="EMA62" s="2"/>
      <c r="EMC62" s="2"/>
      <c r="EME62" s="2"/>
      <c r="EMG62" s="2"/>
      <c r="EMI62" s="2"/>
      <c r="EMK62" s="2"/>
      <c r="EMM62" s="2"/>
      <c r="EMO62" s="2"/>
      <c r="EMQ62" s="2"/>
      <c r="EMS62" s="2"/>
      <c r="EMU62" s="2"/>
      <c r="EMW62" s="2"/>
      <c r="EMY62" s="2"/>
      <c r="ENA62" s="2"/>
      <c r="ENC62" s="2"/>
      <c r="ENE62" s="2"/>
      <c r="ENG62" s="2"/>
      <c r="ENI62" s="2"/>
      <c r="ENK62" s="2"/>
      <c r="ENM62" s="2"/>
      <c r="ENO62" s="2"/>
      <c r="ENQ62" s="2"/>
      <c r="ENS62" s="2"/>
      <c r="ENU62" s="2"/>
      <c r="ENW62" s="2"/>
      <c r="ENY62" s="2"/>
      <c r="EOA62" s="2"/>
      <c r="EOC62" s="2"/>
      <c r="EOE62" s="2"/>
      <c r="EOG62" s="2"/>
      <c r="EOI62" s="2"/>
      <c r="EOK62" s="2"/>
      <c r="EOM62" s="2"/>
      <c r="EOO62" s="2"/>
      <c r="EOQ62" s="2"/>
      <c r="EOS62" s="2"/>
      <c r="EOU62" s="2"/>
      <c r="EOW62" s="2"/>
      <c r="EOY62" s="2"/>
      <c r="EPA62" s="2"/>
      <c r="EPC62" s="2"/>
      <c r="EPE62" s="2"/>
      <c r="EPG62" s="2"/>
      <c r="EPI62" s="2"/>
      <c r="EPK62" s="2"/>
      <c r="EPM62" s="2"/>
      <c r="EPO62" s="2"/>
      <c r="EPQ62" s="2"/>
      <c r="EPS62" s="2"/>
      <c r="EPU62" s="2"/>
      <c r="EPW62" s="2"/>
      <c r="EPY62" s="2"/>
      <c r="EQA62" s="2"/>
      <c r="EQC62" s="2"/>
      <c r="EQE62" s="2"/>
      <c r="EQG62" s="2"/>
      <c r="EQI62" s="2"/>
      <c r="EQK62" s="2"/>
      <c r="EQM62" s="2"/>
      <c r="EQO62" s="2"/>
      <c r="EQQ62" s="2"/>
      <c r="EQS62" s="2"/>
      <c r="EQU62" s="2"/>
      <c r="EQW62" s="2"/>
      <c r="EQY62" s="2"/>
      <c r="ERA62" s="2"/>
      <c r="ERC62" s="2"/>
      <c r="ERE62" s="2"/>
      <c r="ERG62" s="2"/>
      <c r="ERI62" s="2"/>
      <c r="ERK62" s="2"/>
      <c r="ERM62" s="2"/>
      <c r="ERO62" s="2"/>
      <c r="ERQ62" s="2"/>
      <c r="ERS62" s="2"/>
      <c r="ERU62" s="2"/>
      <c r="ERW62" s="2"/>
      <c r="ERY62" s="2"/>
      <c r="ESA62" s="2"/>
      <c r="ESC62" s="2"/>
      <c r="ESE62" s="2"/>
      <c r="ESG62" s="2"/>
      <c r="ESI62" s="2"/>
      <c r="ESK62" s="2"/>
      <c r="ESM62" s="2"/>
      <c r="ESO62" s="2"/>
      <c r="ESQ62" s="2"/>
      <c r="ESS62" s="2"/>
      <c r="ESU62" s="2"/>
      <c r="ESW62" s="2"/>
      <c r="ESY62" s="2"/>
      <c r="ETA62" s="2"/>
      <c r="ETC62" s="2"/>
      <c r="ETE62" s="2"/>
      <c r="ETG62" s="2"/>
      <c r="ETI62" s="2"/>
      <c r="ETK62" s="2"/>
      <c r="ETM62" s="2"/>
      <c r="ETO62" s="2"/>
      <c r="ETQ62" s="2"/>
      <c r="ETS62" s="2"/>
      <c r="ETU62" s="2"/>
      <c r="ETW62" s="2"/>
      <c r="ETY62" s="2"/>
      <c r="EUA62" s="2"/>
      <c r="EUC62" s="2"/>
      <c r="EUE62" s="2"/>
      <c r="EUG62" s="2"/>
      <c r="EUI62" s="2"/>
      <c r="EUK62" s="2"/>
      <c r="EUM62" s="2"/>
      <c r="EUO62" s="2"/>
      <c r="EUQ62" s="2"/>
      <c r="EUS62" s="2"/>
      <c r="EUU62" s="2"/>
      <c r="EUW62" s="2"/>
      <c r="EUY62" s="2"/>
      <c r="EVA62" s="2"/>
      <c r="EVC62" s="2"/>
      <c r="EVE62" s="2"/>
      <c r="EVG62" s="2"/>
      <c r="EVI62" s="2"/>
      <c r="EVK62" s="2"/>
      <c r="EVM62" s="2"/>
      <c r="EVO62" s="2"/>
      <c r="EVQ62" s="2"/>
      <c r="EVS62" s="2"/>
      <c r="EVU62" s="2"/>
      <c r="EVW62" s="2"/>
      <c r="EVY62" s="2"/>
      <c r="EWA62" s="2"/>
      <c r="EWC62" s="2"/>
      <c r="EWE62" s="2"/>
      <c r="EWG62" s="2"/>
      <c r="EWI62" s="2"/>
      <c r="EWK62" s="2"/>
      <c r="EWM62" s="2"/>
      <c r="EWO62" s="2"/>
      <c r="EWQ62" s="2"/>
      <c r="EWS62" s="2"/>
      <c r="EWU62" s="2"/>
      <c r="EWW62" s="2"/>
      <c r="EWY62" s="2"/>
      <c r="EXA62" s="2"/>
      <c r="EXC62" s="2"/>
      <c r="EXE62" s="2"/>
      <c r="EXG62" s="2"/>
      <c r="EXI62" s="2"/>
      <c r="EXK62" s="2"/>
      <c r="EXM62" s="2"/>
      <c r="EXO62" s="2"/>
      <c r="EXQ62" s="2"/>
      <c r="EXS62" s="2"/>
      <c r="EXU62" s="2"/>
      <c r="EXW62" s="2"/>
      <c r="EXY62" s="2"/>
      <c r="EYA62" s="2"/>
      <c r="EYC62" s="2"/>
      <c r="EYE62" s="2"/>
      <c r="EYG62" s="2"/>
      <c r="EYI62" s="2"/>
      <c r="EYK62" s="2"/>
      <c r="EYM62" s="2"/>
      <c r="EYO62" s="2"/>
      <c r="EYQ62" s="2"/>
      <c r="EYS62" s="2"/>
      <c r="EYU62" s="2"/>
      <c r="EYW62" s="2"/>
      <c r="EYY62" s="2"/>
      <c r="EZA62" s="2"/>
      <c r="EZC62" s="2"/>
      <c r="EZE62" s="2"/>
      <c r="EZG62" s="2"/>
      <c r="EZI62" s="2"/>
      <c r="EZK62" s="2"/>
      <c r="EZM62" s="2"/>
      <c r="EZO62" s="2"/>
      <c r="EZQ62" s="2"/>
      <c r="EZS62" s="2"/>
      <c r="EZU62" s="2"/>
      <c r="EZW62" s="2"/>
      <c r="EZY62" s="2"/>
      <c r="FAA62" s="2"/>
      <c r="FAC62" s="2"/>
      <c r="FAE62" s="2"/>
      <c r="FAG62" s="2"/>
      <c r="FAI62" s="2"/>
      <c r="FAK62" s="2"/>
      <c r="FAM62" s="2"/>
      <c r="FAO62" s="2"/>
      <c r="FAQ62" s="2"/>
      <c r="FAS62" s="2"/>
      <c r="FAU62" s="2"/>
      <c r="FAW62" s="2"/>
      <c r="FAY62" s="2"/>
      <c r="FBA62" s="2"/>
      <c r="FBC62" s="2"/>
      <c r="FBE62" s="2"/>
      <c r="FBG62" s="2"/>
      <c r="FBI62" s="2"/>
      <c r="FBK62" s="2"/>
      <c r="FBM62" s="2"/>
      <c r="FBO62" s="2"/>
      <c r="FBQ62" s="2"/>
      <c r="FBS62" s="2"/>
      <c r="FBU62" s="2"/>
      <c r="FBW62" s="2"/>
      <c r="FBY62" s="2"/>
      <c r="FCA62" s="2"/>
      <c r="FCC62" s="2"/>
      <c r="FCE62" s="2"/>
      <c r="FCG62" s="2"/>
      <c r="FCI62" s="2"/>
      <c r="FCK62" s="2"/>
      <c r="FCM62" s="2"/>
      <c r="FCO62" s="2"/>
      <c r="FCQ62" s="2"/>
      <c r="FCS62" s="2"/>
      <c r="FCU62" s="2"/>
      <c r="FCW62" s="2"/>
      <c r="FCY62" s="2"/>
      <c r="FDA62" s="2"/>
      <c r="FDC62" s="2"/>
      <c r="FDE62" s="2"/>
      <c r="FDG62" s="2"/>
      <c r="FDI62" s="2"/>
      <c r="FDK62" s="2"/>
      <c r="FDM62" s="2"/>
      <c r="FDO62" s="2"/>
      <c r="FDQ62" s="2"/>
      <c r="FDS62" s="2"/>
      <c r="FDU62" s="2"/>
      <c r="FDW62" s="2"/>
      <c r="FDY62" s="2"/>
      <c r="FEA62" s="2"/>
      <c r="FEC62" s="2"/>
      <c r="FEE62" s="2"/>
      <c r="FEG62" s="2"/>
      <c r="FEI62" s="2"/>
      <c r="FEK62" s="2"/>
      <c r="FEM62" s="2"/>
      <c r="FEO62" s="2"/>
      <c r="FEQ62" s="2"/>
      <c r="FES62" s="2"/>
      <c r="FEU62" s="2"/>
      <c r="FEW62" s="2"/>
      <c r="FEY62" s="2"/>
      <c r="FFA62" s="2"/>
      <c r="FFC62" s="2"/>
      <c r="FFE62" s="2"/>
      <c r="FFG62" s="2"/>
      <c r="FFI62" s="2"/>
      <c r="FFK62" s="2"/>
      <c r="FFM62" s="2"/>
      <c r="FFO62" s="2"/>
      <c r="FFQ62" s="2"/>
      <c r="FFS62" s="2"/>
      <c r="FFU62" s="2"/>
      <c r="FFW62" s="2"/>
      <c r="FFY62" s="2"/>
      <c r="FGA62" s="2"/>
      <c r="FGC62" s="2"/>
      <c r="FGE62" s="2"/>
      <c r="FGG62" s="2"/>
      <c r="FGI62" s="2"/>
      <c r="FGK62" s="2"/>
      <c r="FGM62" s="2"/>
      <c r="FGO62" s="2"/>
      <c r="FGQ62" s="2"/>
      <c r="FGS62" s="2"/>
      <c r="FGU62" s="2"/>
      <c r="FGW62" s="2"/>
      <c r="FGY62" s="2"/>
      <c r="FHA62" s="2"/>
      <c r="FHC62" s="2"/>
      <c r="FHE62" s="2"/>
      <c r="FHG62" s="2"/>
      <c r="FHI62" s="2"/>
      <c r="FHK62" s="2"/>
      <c r="FHM62" s="2"/>
      <c r="FHO62" s="2"/>
      <c r="FHQ62" s="2"/>
      <c r="FHS62" s="2"/>
      <c r="FHU62" s="2"/>
      <c r="FHW62" s="2"/>
      <c r="FHY62" s="2"/>
      <c r="FIA62" s="2"/>
      <c r="FIC62" s="2"/>
      <c r="FIE62" s="2"/>
      <c r="FIG62" s="2"/>
      <c r="FII62" s="2"/>
      <c r="FIK62" s="2"/>
      <c r="FIM62" s="2"/>
      <c r="FIO62" s="2"/>
      <c r="FIQ62" s="2"/>
      <c r="FIS62" s="2"/>
      <c r="FIU62" s="2"/>
      <c r="FIW62" s="2"/>
      <c r="FIY62" s="2"/>
      <c r="FJA62" s="2"/>
      <c r="FJC62" s="2"/>
      <c r="FJE62" s="2"/>
      <c r="FJG62" s="2"/>
      <c r="FJI62" s="2"/>
      <c r="FJK62" s="2"/>
      <c r="FJM62" s="2"/>
      <c r="FJO62" s="2"/>
      <c r="FJQ62" s="2"/>
      <c r="FJS62" s="2"/>
      <c r="FJU62" s="2"/>
      <c r="FJW62" s="2"/>
      <c r="FJY62" s="2"/>
      <c r="FKA62" s="2"/>
      <c r="FKC62" s="2"/>
      <c r="FKE62" s="2"/>
      <c r="FKG62" s="2"/>
      <c r="FKI62" s="2"/>
      <c r="FKK62" s="2"/>
      <c r="FKM62" s="2"/>
      <c r="FKO62" s="2"/>
      <c r="FKQ62" s="2"/>
      <c r="FKS62" s="2"/>
      <c r="FKU62" s="2"/>
      <c r="FKW62" s="2"/>
      <c r="FKY62" s="2"/>
      <c r="FLA62" s="2"/>
      <c r="FLC62" s="2"/>
      <c r="FLE62" s="2"/>
      <c r="FLG62" s="2"/>
      <c r="FLI62" s="2"/>
      <c r="FLK62" s="2"/>
      <c r="FLM62" s="2"/>
      <c r="FLO62" s="2"/>
      <c r="FLQ62" s="2"/>
      <c r="FLS62" s="2"/>
      <c r="FLU62" s="2"/>
      <c r="FLW62" s="2"/>
      <c r="FLY62" s="2"/>
      <c r="FMA62" s="2"/>
      <c r="FMC62" s="2"/>
      <c r="FME62" s="2"/>
      <c r="FMG62" s="2"/>
      <c r="FMI62" s="2"/>
      <c r="FMK62" s="2"/>
      <c r="FMM62" s="2"/>
      <c r="FMO62" s="2"/>
      <c r="FMQ62" s="2"/>
      <c r="FMS62" s="2"/>
      <c r="FMU62" s="2"/>
      <c r="FMW62" s="2"/>
      <c r="FMY62" s="2"/>
      <c r="FNA62" s="2"/>
      <c r="FNC62" s="2"/>
      <c r="FNE62" s="2"/>
      <c r="FNG62" s="2"/>
      <c r="FNI62" s="2"/>
      <c r="FNK62" s="2"/>
      <c r="FNM62" s="2"/>
      <c r="FNO62" s="2"/>
      <c r="FNQ62" s="2"/>
      <c r="FNS62" s="2"/>
      <c r="FNU62" s="2"/>
      <c r="FNW62" s="2"/>
      <c r="FNY62" s="2"/>
      <c r="FOA62" s="2"/>
      <c r="FOC62" s="2"/>
      <c r="FOE62" s="2"/>
      <c r="FOG62" s="2"/>
      <c r="FOI62" s="2"/>
      <c r="FOK62" s="2"/>
      <c r="FOM62" s="2"/>
      <c r="FOO62" s="2"/>
      <c r="FOQ62" s="2"/>
      <c r="FOS62" s="2"/>
      <c r="FOU62" s="2"/>
      <c r="FOW62" s="2"/>
      <c r="FOY62" s="2"/>
      <c r="FPA62" s="2"/>
      <c r="FPC62" s="2"/>
      <c r="FPE62" s="2"/>
      <c r="FPG62" s="2"/>
      <c r="FPI62" s="2"/>
      <c r="FPK62" s="2"/>
      <c r="FPM62" s="2"/>
      <c r="FPO62" s="2"/>
      <c r="FPQ62" s="2"/>
      <c r="FPS62" s="2"/>
      <c r="FPU62" s="2"/>
      <c r="FPW62" s="2"/>
      <c r="FPY62" s="2"/>
      <c r="FQA62" s="2"/>
      <c r="FQC62" s="2"/>
      <c r="FQE62" s="2"/>
      <c r="FQG62" s="2"/>
      <c r="FQI62" s="2"/>
      <c r="FQK62" s="2"/>
      <c r="FQM62" s="2"/>
      <c r="FQO62" s="2"/>
      <c r="FQQ62" s="2"/>
      <c r="FQS62" s="2"/>
      <c r="FQU62" s="2"/>
      <c r="FQW62" s="2"/>
      <c r="FQY62" s="2"/>
      <c r="FRA62" s="2"/>
      <c r="FRC62" s="2"/>
      <c r="FRE62" s="2"/>
      <c r="FRG62" s="2"/>
      <c r="FRI62" s="2"/>
      <c r="FRK62" s="2"/>
      <c r="FRM62" s="2"/>
      <c r="FRO62" s="2"/>
      <c r="FRQ62" s="2"/>
      <c r="FRS62" s="2"/>
      <c r="FRU62" s="2"/>
      <c r="FRW62" s="2"/>
      <c r="FRY62" s="2"/>
      <c r="FSA62" s="2"/>
      <c r="FSC62" s="2"/>
      <c r="FSE62" s="2"/>
      <c r="FSG62" s="2"/>
      <c r="FSI62" s="2"/>
      <c r="FSK62" s="2"/>
      <c r="FSM62" s="2"/>
      <c r="FSO62" s="2"/>
      <c r="FSQ62" s="2"/>
      <c r="FSS62" s="2"/>
      <c r="FSU62" s="2"/>
      <c r="FSW62" s="2"/>
      <c r="FSY62" s="2"/>
      <c r="FTA62" s="2"/>
      <c r="FTC62" s="2"/>
      <c r="FTE62" s="2"/>
      <c r="FTG62" s="2"/>
      <c r="FTI62" s="2"/>
      <c r="FTK62" s="2"/>
      <c r="FTM62" s="2"/>
      <c r="FTO62" s="2"/>
      <c r="FTQ62" s="2"/>
      <c r="FTS62" s="2"/>
      <c r="FTU62" s="2"/>
      <c r="FTW62" s="2"/>
      <c r="FTY62" s="2"/>
      <c r="FUA62" s="2"/>
      <c r="FUC62" s="2"/>
      <c r="FUE62" s="2"/>
      <c r="FUG62" s="2"/>
      <c r="FUI62" s="2"/>
      <c r="FUK62" s="2"/>
      <c r="FUM62" s="2"/>
      <c r="FUO62" s="2"/>
      <c r="FUQ62" s="2"/>
      <c r="FUS62" s="2"/>
      <c r="FUU62" s="2"/>
      <c r="FUW62" s="2"/>
      <c r="FUY62" s="2"/>
      <c r="FVA62" s="2"/>
      <c r="FVC62" s="2"/>
      <c r="FVE62" s="2"/>
      <c r="FVG62" s="2"/>
      <c r="FVI62" s="2"/>
      <c r="FVK62" s="2"/>
      <c r="FVM62" s="2"/>
      <c r="FVO62" s="2"/>
      <c r="FVQ62" s="2"/>
      <c r="FVS62" s="2"/>
      <c r="FVU62" s="2"/>
      <c r="FVW62" s="2"/>
      <c r="FVY62" s="2"/>
      <c r="FWA62" s="2"/>
      <c r="FWC62" s="2"/>
      <c r="FWE62" s="2"/>
      <c r="FWG62" s="2"/>
      <c r="FWI62" s="2"/>
      <c r="FWK62" s="2"/>
      <c r="FWM62" s="2"/>
      <c r="FWO62" s="2"/>
      <c r="FWQ62" s="2"/>
      <c r="FWS62" s="2"/>
      <c r="FWU62" s="2"/>
      <c r="FWW62" s="2"/>
      <c r="FWY62" s="2"/>
      <c r="FXA62" s="2"/>
      <c r="FXC62" s="2"/>
      <c r="FXE62" s="2"/>
      <c r="FXG62" s="2"/>
      <c r="FXI62" s="2"/>
      <c r="FXK62" s="2"/>
      <c r="FXM62" s="2"/>
      <c r="FXO62" s="2"/>
      <c r="FXQ62" s="2"/>
      <c r="FXS62" s="2"/>
      <c r="FXU62" s="2"/>
      <c r="FXW62" s="2"/>
      <c r="FXY62" s="2"/>
      <c r="FYA62" s="2"/>
      <c r="FYC62" s="2"/>
      <c r="FYE62" s="2"/>
      <c r="FYG62" s="2"/>
      <c r="FYI62" s="2"/>
      <c r="FYK62" s="2"/>
      <c r="FYM62" s="2"/>
      <c r="FYO62" s="2"/>
      <c r="FYQ62" s="2"/>
      <c r="FYS62" s="2"/>
      <c r="FYU62" s="2"/>
      <c r="FYW62" s="2"/>
      <c r="FYY62" s="2"/>
      <c r="FZA62" s="2"/>
      <c r="FZC62" s="2"/>
      <c r="FZE62" s="2"/>
      <c r="FZG62" s="2"/>
      <c r="FZI62" s="2"/>
      <c r="FZK62" s="2"/>
      <c r="FZM62" s="2"/>
      <c r="FZO62" s="2"/>
      <c r="FZQ62" s="2"/>
      <c r="FZS62" s="2"/>
      <c r="FZU62" s="2"/>
      <c r="FZW62" s="2"/>
      <c r="FZY62" s="2"/>
      <c r="GAA62" s="2"/>
      <c r="GAC62" s="2"/>
      <c r="GAE62" s="2"/>
      <c r="GAG62" s="2"/>
      <c r="GAI62" s="2"/>
      <c r="GAK62" s="2"/>
      <c r="GAM62" s="2"/>
      <c r="GAO62" s="2"/>
      <c r="GAQ62" s="2"/>
      <c r="GAS62" s="2"/>
      <c r="GAU62" s="2"/>
      <c r="GAW62" s="2"/>
      <c r="GAY62" s="2"/>
      <c r="GBA62" s="2"/>
      <c r="GBC62" s="2"/>
      <c r="GBE62" s="2"/>
      <c r="GBG62" s="2"/>
      <c r="GBI62" s="2"/>
      <c r="GBK62" s="2"/>
      <c r="GBM62" s="2"/>
      <c r="GBO62" s="2"/>
      <c r="GBQ62" s="2"/>
      <c r="GBS62" s="2"/>
      <c r="GBU62" s="2"/>
      <c r="GBW62" s="2"/>
      <c r="GBY62" s="2"/>
      <c r="GCA62" s="2"/>
      <c r="GCC62" s="2"/>
      <c r="GCE62" s="2"/>
      <c r="GCG62" s="2"/>
      <c r="GCI62" s="2"/>
      <c r="GCK62" s="2"/>
      <c r="GCM62" s="2"/>
      <c r="GCO62" s="2"/>
      <c r="GCQ62" s="2"/>
      <c r="GCS62" s="2"/>
      <c r="GCU62" s="2"/>
      <c r="GCW62" s="2"/>
      <c r="GCY62" s="2"/>
      <c r="GDA62" s="2"/>
      <c r="GDC62" s="2"/>
      <c r="GDE62" s="2"/>
      <c r="GDG62" s="2"/>
      <c r="GDI62" s="2"/>
      <c r="GDK62" s="2"/>
      <c r="GDM62" s="2"/>
      <c r="GDO62" s="2"/>
      <c r="GDQ62" s="2"/>
      <c r="GDS62" s="2"/>
      <c r="GDU62" s="2"/>
      <c r="GDW62" s="2"/>
      <c r="GDY62" s="2"/>
      <c r="GEA62" s="2"/>
      <c r="GEC62" s="2"/>
      <c r="GEE62" s="2"/>
      <c r="GEG62" s="2"/>
      <c r="GEI62" s="2"/>
      <c r="GEK62" s="2"/>
      <c r="GEM62" s="2"/>
      <c r="GEO62" s="2"/>
      <c r="GEQ62" s="2"/>
      <c r="GES62" s="2"/>
      <c r="GEU62" s="2"/>
      <c r="GEW62" s="2"/>
      <c r="GEY62" s="2"/>
      <c r="GFA62" s="2"/>
      <c r="GFC62" s="2"/>
      <c r="GFE62" s="2"/>
      <c r="GFG62" s="2"/>
      <c r="GFI62" s="2"/>
      <c r="GFK62" s="2"/>
      <c r="GFM62" s="2"/>
      <c r="GFO62" s="2"/>
      <c r="GFQ62" s="2"/>
      <c r="GFS62" s="2"/>
      <c r="GFU62" s="2"/>
      <c r="GFW62" s="2"/>
      <c r="GFY62" s="2"/>
      <c r="GGA62" s="2"/>
      <c r="GGC62" s="2"/>
      <c r="GGE62" s="2"/>
      <c r="GGG62" s="2"/>
      <c r="GGI62" s="2"/>
      <c r="GGK62" s="2"/>
      <c r="GGM62" s="2"/>
      <c r="GGO62" s="2"/>
      <c r="GGQ62" s="2"/>
      <c r="GGS62" s="2"/>
      <c r="GGU62" s="2"/>
      <c r="GGW62" s="2"/>
      <c r="GGY62" s="2"/>
      <c r="GHA62" s="2"/>
      <c r="GHC62" s="2"/>
      <c r="GHE62" s="2"/>
      <c r="GHG62" s="2"/>
      <c r="GHI62" s="2"/>
      <c r="GHK62" s="2"/>
      <c r="GHM62" s="2"/>
      <c r="GHO62" s="2"/>
      <c r="GHQ62" s="2"/>
      <c r="GHS62" s="2"/>
      <c r="GHU62" s="2"/>
      <c r="GHW62" s="2"/>
      <c r="GHY62" s="2"/>
      <c r="GIA62" s="2"/>
      <c r="GIC62" s="2"/>
      <c r="GIE62" s="2"/>
      <c r="GIG62" s="2"/>
      <c r="GII62" s="2"/>
      <c r="GIK62" s="2"/>
      <c r="GIM62" s="2"/>
      <c r="GIO62" s="2"/>
      <c r="GIQ62" s="2"/>
      <c r="GIS62" s="2"/>
      <c r="GIU62" s="2"/>
      <c r="GIW62" s="2"/>
      <c r="GIY62" s="2"/>
      <c r="GJA62" s="2"/>
      <c r="GJC62" s="2"/>
      <c r="GJE62" s="2"/>
      <c r="GJG62" s="2"/>
      <c r="GJI62" s="2"/>
      <c r="GJK62" s="2"/>
      <c r="GJM62" s="2"/>
      <c r="GJO62" s="2"/>
      <c r="GJQ62" s="2"/>
      <c r="GJS62" s="2"/>
      <c r="GJU62" s="2"/>
      <c r="GJW62" s="2"/>
      <c r="GJY62" s="2"/>
      <c r="GKA62" s="2"/>
      <c r="GKC62" s="2"/>
      <c r="GKE62" s="2"/>
      <c r="GKG62" s="2"/>
      <c r="GKI62" s="2"/>
      <c r="GKK62" s="2"/>
      <c r="GKM62" s="2"/>
      <c r="GKO62" s="2"/>
      <c r="GKQ62" s="2"/>
      <c r="GKS62" s="2"/>
      <c r="GKU62" s="2"/>
      <c r="GKW62" s="2"/>
      <c r="GKY62" s="2"/>
      <c r="GLA62" s="2"/>
      <c r="GLC62" s="2"/>
      <c r="GLE62" s="2"/>
      <c r="GLG62" s="2"/>
      <c r="GLI62" s="2"/>
      <c r="GLK62" s="2"/>
      <c r="GLM62" s="2"/>
      <c r="GLO62" s="2"/>
      <c r="GLQ62" s="2"/>
      <c r="GLS62" s="2"/>
      <c r="GLU62" s="2"/>
      <c r="GLW62" s="2"/>
      <c r="GLY62" s="2"/>
      <c r="GMA62" s="2"/>
      <c r="GMC62" s="2"/>
      <c r="GME62" s="2"/>
      <c r="GMG62" s="2"/>
      <c r="GMI62" s="2"/>
      <c r="GMK62" s="2"/>
      <c r="GMM62" s="2"/>
      <c r="GMO62" s="2"/>
      <c r="GMQ62" s="2"/>
      <c r="GMS62" s="2"/>
      <c r="GMU62" s="2"/>
      <c r="GMW62" s="2"/>
      <c r="GMY62" s="2"/>
      <c r="GNA62" s="2"/>
      <c r="GNC62" s="2"/>
      <c r="GNE62" s="2"/>
      <c r="GNG62" s="2"/>
      <c r="GNI62" s="2"/>
      <c r="GNK62" s="2"/>
      <c r="GNM62" s="2"/>
      <c r="GNO62" s="2"/>
      <c r="GNQ62" s="2"/>
      <c r="GNS62" s="2"/>
      <c r="GNU62" s="2"/>
      <c r="GNW62" s="2"/>
      <c r="GNY62" s="2"/>
      <c r="GOA62" s="2"/>
      <c r="GOC62" s="2"/>
      <c r="GOE62" s="2"/>
      <c r="GOG62" s="2"/>
      <c r="GOI62" s="2"/>
      <c r="GOK62" s="2"/>
      <c r="GOM62" s="2"/>
      <c r="GOO62" s="2"/>
      <c r="GOQ62" s="2"/>
      <c r="GOS62" s="2"/>
      <c r="GOU62" s="2"/>
      <c r="GOW62" s="2"/>
      <c r="GOY62" s="2"/>
      <c r="GPA62" s="2"/>
      <c r="GPC62" s="2"/>
      <c r="GPE62" s="2"/>
      <c r="GPG62" s="2"/>
      <c r="GPI62" s="2"/>
      <c r="GPK62" s="2"/>
      <c r="GPM62" s="2"/>
      <c r="GPO62" s="2"/>
      <c r="GPQ62" s="2"/>
      <c r="GPS62" s="2"/>
      <c r="GPU62" s="2"/>
      <c r="GPW62" s="2"/>
      <c r="GPY62" s="2"/>
      <c r="GQA62" s="2"/>
      <c r="GQC62" s="2"/>
      <c r="GQE62" s="2"/>
      <c r="GQG62" s="2"/>
      <c r="GQI62" s="2"/>
      <c r="GQK62" s="2"/>
      <c r="GQM62" s="2"/>
      <c r="GQO62" s="2"/>
      <c r="GQQ62" s="2"/>
      <c r="GQS62" s="2"/>
      <c r="GQU62" s="2"/>
      <c r="GQW62" s="2"/>
      <c r="GQY62" s="2"/>
      <c r="GRA62" s="2"/>
      <c r="GRC62" s="2"/>
      <c r="GRE62" s="2"/>
      <c r="GRG62" s="2"/>
      <c r="GRI62" s="2"/>
      <c r="GRK62" s="2"/>
      <c r="GRM62" s="2"/>
      <c r="GRO62" s="2"/>
      <c r="GRQ62" s="2"/>
      <c r="GRS62" s="2"/>
      <c r="GRU62" s="2"/>
      <c r="GRW62" s="2"/>
      <c r="GRY62" s="2"/>
      <c r="GSA62" s="2"/>
      <c r="GSC62" s="2"/>
      <c r="GSE62" s="2"/>
      <c r="GSG62" s="2"/>
      <c r="GSI62" s="2"/>
      <c r="GSK62" s="2"/>
      <c r="GSM62" s="2"/>
      <c r="GSO62" s="2"/>
      <c r="GSQ62" s="2"/>
      <c r="GSS62" s="2"/>
      <c r="GSU62" s="2"/>
      <c r="GSW62" s="2"/>
      <c r="GSY62" s="2"/>
      <c r="GTA62" s="2"/>
      <c r="GTC62" s="2"/>
      <c r="GTE62" s="2"/>
      <c r="GTG62" s="2"/>
      <c r="GTI62" s="2"/>
      <c r="GTK62" s="2"/>
      <c r="GTM62" s="2"/>
      <c r="GTO62" s="2"/>
      <c r="GTQ62" s="2"/>
      <c r="GTS62" s="2"/>
      <c r="GTU62" s="2"/>
      <c r="GTW62" s="2"/>
      <c r="GTY62" s="2"/>
      <c r="GUA62" s="2"/>
      <c r="GUC62" s="2"/>
      <c r="GUE62" s="2"/>
      <c r="GUG62" s="2"/>
      <c r="GUI62" s="2"/>
      <c r="GUK62" s="2"/>
      <c r="GUM62" s="2"/>
      <c r="GUO62" s="2"/>
      <c r="GUQ62" s="2"/>
      <c r="GUS62" s="2"/>
      <c r="GUU62" s="2"/>
      <c r="GUW62" s="2"/>
      <c r="GUY62" s="2"/>
      <c r="GVA62" s="2"/>
      <c r="GVC62" s="2"/>
      <c r="GVE62" s="2"/>
      <c r="GVG62" s="2"/>
      <c r="GVI62" s="2"/>
      <c r="GVK62" s="2"/>
      <c r="GVM62" s="2"/>
      <c r="GVO62" s="2"/>
      <c r="GVQ62" s="2"/>
      <c r="GVS62" s="2"/>
      <c r="GVU62" s="2"/>
      <c r="GVW62" s="2"/>
      <c r="GVY62" s="2"/>
      <c r="GWA62" s="2"/>
      <c r="GWC62" s="2"/>
      <c r="GWE62" s="2"/>
      <c r="GWG62" s="2"/>
      <c r="GWI62" s="2"/>
      <c r="GWK62" s="2"/>
      <c r="GWM62" s="2"/>
      <c r="GWO62" s="2"/>
      <c r="GWQ62" s="2"/>
      <c r="GWS62" s="2"/>
      <c r="GWU62" s="2"/>
      <c r="GWW62" s="2"/>
      <c r="GWY62" s="2"/>
      <c r="GXA62" s="2"/>
      <c r="GXC62" s="2"/>
      <c r="GXE62" s="2"/>
      <c r="GXG62" s="2"/>
      <c r="GXI62" s="2"/>
      <c r="GXK62" s="2"/>
      <c r="GXM62" s="2"/>
      <c r="GXO62" s="2"/>
      <c r="GXQ62" s="2"/>
      <c r="GXS62" s="2"/>
      <c r="GXU62" s="2"/>
      <c r="GXW62" s="2"/>
      <c r="GXY62" s="2"/>
      <c r="GYA62" s="2"/>
      <c r="GYC62" s="2"/>
      <c r="GYE62" s="2"/>
      <c r="GYG62" s="2"/>
      <c r="GYI62" s="2"/>
      <c r="GYK62" s="2"/>
      <c r="GYM62" s="2"/>
      <c r="GYO62" s="2"/>
      <c r="GYQ62" s="2"/>
      <c r="GYS62" s="2"/>
      <c r="GYU62" s="2"/>
      <c r="GYW62" s="2"/>
      <c r="GYY62" s="2"/>
      <c r="GZA62" s="2"/>
      <c r="GZC62" s="2"/>
      <c r="GZE62" s="2"/>
      <c r="GZG62" s="2"/>
      <c r="GZI62" s="2"/>
      <c r="GZK62" s="2"/>
      <c r="GZM62" s="2"/>
      <c r="GZO62" s="2"/>
      <c r="GZQ62" s="2"/>
      <c r="GZS62" s="2"/>
      <c r="GZU62" s="2"/>
      <c r="GZW62" s="2"/>
      <c r="GZY62" s="2"/>
      <c r="HAA62" s="2"/>
      <c r="HAC62" s="2"/>
      <c r="HAE62" s="2"/>
      <c r="HAG62" s="2"/>
      <c r="HAI62" s="2"/>
      <c r="HAK62" s="2"/>
      <c r="HAM62" s="2"/>
      <c r="HAO62" s="2"/>
      <c r="HAQ62" s="2"/>
      <c r="HAS62" s="2"/>
      <c r="HAU62" s="2"/>
      <c r="HAW62" s="2"/>
      <c r="HAY62" s="2"/>
      <c r="HBA62" s="2"/>
      <c r="HBC62" s="2"/>
      <c r="HBE62" s="2"/>
      <c r="HBG62" s="2"/>
      <c r="HBI62" s="2"/>
      <c r="HBK62" s="2"/>
      <c r="HBM62" s="2"/>
      <c r="HBO62" s="2"/>
      <c r="HBQ62" s="2"/>
      <c r="HBS62" s="2"/>
      <c r="HBU62" s="2"/>
      <c r="HBW62" s="2"/>
      <c r="HBY62" s="2"/>
      <c r="HCA62" s="2"/>
      <c r="HCC62" s="2"/>
      <c r="HCE62" s="2"/>
      <c r="HCG62" s="2"/>
      <c r="HCI62" s="2"/>
      <c r="HCK62" s="2"/>
      <c r="HCM62" s="2"/>
      <c r="HCO62" s="2"/>
      <c r="HCQ62" s="2"/>
      <c r="HCS62" s="2"/>
      <c r="HCU62" s="2"/>
      <c r="HCW62" s="2"/>
      <c r="HCY62" s="2"/>
      <c r="HDA62" s="2"/>
      <c r="HDC62" s="2"/>
      <c r="HDE62" s="2"/>
      <c r="HDG62" s="2"/>
      <c r="HDI62" s="2"/>
      <c r="HDK62" s="2"/>
      <c r="HDM62" s="2"/>
      <c r="HDO62" s="2"/>
      <c r="HDQ62" s="2"/>
      <c r="HDS62" s="2"/>
      <c r="HDU62" s="2"/>
      <c r="HDW62" s="2"/>
      <c r="HDY62" s="2"/>
      <c r="HEA62" s="2"/>
      <c r="HEC62" s="2"/>
      <c r="HEE62" s="2"/>
      <c r="HEG62" s="2"/>
      <c r="HEI62" s="2"/>
      <c r="HEK62" s="2"/>
      <c r="HEM62" s="2"/>
      <c r="HEO62" s="2"/>
      <c r="HEQ62" s="2"/>
      <c r="HES62" s="2"/>
      <c r="HEU62" s="2"/>
      <c r="HEW62" s="2"/>
      <c r="HEY62" s="2"/>
      <c r="HFA62" s="2"/>
      <c r="HFC62" s="2"/>
      <c r="HFE62" s="2"/>
      <c r="HFG62" s="2"/>
      <c r="HFI62" s="2"/>
      <c r="HFK62" s="2"/>
      <c r="HFM62" s="2"/>
      <c r="HFO62" s="2"/>
      <c r="HFQ62" s="2"/>
      <c r="HFS62" s="2"/>
      <c r="HFU62" s="2"/>
      <c r="HFW62" s="2"/>
      <c r="HFY62" s="2"/>
      <c r="HGA62" s="2"/>
      <c r="HGC62" s="2"/>
      <c r="HGE62" s="2"/>
      <c r="HGG62" s="2"/>
      <c r="HGI62" s="2"/>
      <c r="HGK62" s="2"/>
      <c r="HGM62" s="2"/>
      <c r="HGO62" s="2"/>
      <c r="HGQ62" s="2"/>
      <c r="HGS62" s="2"/>
      <c r="HGU62" s="2"/>
      <c r="HGW62" s="2"/>
      <c r="HGY62" s="2"/>
      <c r="HHA62" s="2"/>
      <c r="HHC62" s="2"/>
      <c r="HHE62" s="2"/>
      <c r="HHG62" s="2"/>
      <c r="HHI62" s="2"/>
      <c r="HHK62" s="2"/>
      <c r="HHM62" s="2"/>
      <c r="HHO62" s="2"/>
      <c r="HHQ62" s="2"/>
      <c r="HHS62" s="2"/>
      <c r="HHU62" s="2"/>
      <c r="HHW62" s="2"/>
      <c r="HHY62" s="2"/>
      <c r="HIA62" s="2"/>
      <c r="HIC62" s="2"/>
      <c r="HIE62" s="2"/>
      <c r="HIG62" s="2"/>
      <c r="HII62" s="2"/>
      <c r="HIK62" s="2"/>
      <c r="HIM62" s="2"/>
      <c r="HIO62" s="2"/>
      <c r="HIQ62" s="2"/>
      <c r="HIS62" s="2"/>
      <c r="HIU62" s="2"/>
      <c r="HIW62" s="2"/>
      <c r="HIY62" s="2"/>
      <c r="HJA62" s="2"/>
      <c r="HJC62" s="2"/>
      <c r="HJE62" s="2"/>
      <c r="HJG62" s="2"/>
      <c r="HJI62" s="2"/>
      <c r="HJK62" s="2"/>
      <c r="HJM62" s="2"/>
      <c r="HJO62" s="2"/>
      <c r="HJQ62" s="2"/>
      <c r="HJS62" s="2"/>
      <c r="HJU62" s="2"/>
      <c r="HJW62" s="2"/>
      <c r="HJY62" s="2"/>
      <c r="HKA62" s="2"/>
      <c r="HKC62" s="2"/>
      <c r="HKE62" s="2"/>
      <c r="HKG62" s="2"/>
      <c r="HKI62" s="2"/>
      <c r="HKK62" s="2"/>
      <c r="HKM62" s="2"/>
      <c r="HKO62" s="2"/>
      <c r="HKQ62" s="2"/>
      <c r="HKS62" s="2"/>
      <c r="HKU62" s="2"/>
      <c r="HKW62" s="2"/>
      <c r="HKY62" s="2"/>
      <c r="HLA62" s="2"/>
      <c r="HLC62" s="2"/>
      <c r="HLE62" s="2"/>
      <c r="HLG62" s="2"/>
      <c r="HLI62" s="2"/>
      <c r="HLK62" s="2"/>
      <c r="HLM62" s="2"/>
      <c r="HLO62" s="2"/>
      <c r="HLQ62" s="2"/>
      <c r="HLS62" s="2"/>
      <c r="HLU62" s="2"/>
      <c r="HLW62" s="2"/>
      <c r="HLY62" s="2"/>
      <c r="HMA62" s="2"/>
      <c r="HMC62" s="2"/>
      <c r="HME62" s="2"/>
      <c r="HMG62" s="2"/>
      <c r="HMI62" s="2"/>
      <c r="HMK62" s="2"/>
      <c r="HMM62" s="2"/>
      <c r="HMO62" s="2"/>
      <c r="HMQ62" s="2"/>
      <c r="HMS62" s="2"/>
      <c r="HMU62" s="2"/>
      <c r="HMW62" s="2"/>
      <c r="HMY62" s="2"/>
      <c r="HNA62" s="2"/>
      <c r="HNC62" s="2"/>
      <c r="HNE62" s="2"/>
      <c r="HNG62" s="2"/>
      <c r="HNI62" s="2"/>
      <c r="HNK62" s="2"/>
      <c r="HNM62" s="2"/>
      <c r="HNO62" s="2"/>
      <c r="HNQ62" s="2"/>
      <c r="HNS62" s="2"/>
      <c r="HNU62" s="2"/>
      <c r="HNW62" s="2"/>
      <c r="HNY62" s="2"/>
      <c r="HOA62" s="2"/>
      <c r="HOC62" s="2"/>
      <c r="HOE62" s="2"/>
      <c r="HOG62" s="2"/>
      <c r="HOI62" s="2"/>
      <c r="HOK62" s="2"/>
      <c r="HOM62" s="2"/>
      <c r="HOO62" s="2"/>
      <c r="HOQ62" s="2"/>
      <c r="HOS62" s="2"/>
      <c r="HOU62" s="2"/>
      <c r="HOW62" s="2"/>
      <c r="HOY62" s="2"/>
      <c r="HPA62" s="2"/>
      <c r="HPC62" s="2"/>
      <c r="HPE62" s="2"/>
      <c r="HPG62" s="2"/>
      <c r="HPI62" s="2"/>
      <c r="HPK62" s="2"/>
      <c r="HPM62" s="2"/>
      <c r="HPO62" s="2"/>
      <c r="HPQ62" s="2"/>
      <c r="HPS62" s="2"/>
      <c r="HPU62" s="2"/>
      <c r="HPW62" s="2"/>
      <c r="HPY62" s="2"/>
      <c r="HQA62" s="2"/>
      <c r="HQC62" s="2"/>
      <c r="HQE62" s="2"/>
      <c r="HQG62" s="2"/>
      <c r="HQI62" s="2"/>
      <c r="HQK62" s="2"/>
      <c r="HQM62" s="2"/>
      <c r="HQO62" s="2"/>
      <c r="HQQ62" s="2"/>
      <c r="HQS62" s="2"/>
      <c r="HQU62" s="2"/>
      <c r="HQW62" s="2"/>
      <c r="HQY62" s="2"/>
      <c r="HRA62" s="2"/>
      <c r="HRC62" s="2"/>
      <c r="HRE62" s="2"/>
      <c r="HRG62" s="2"/>
      <c r="HRI62" s="2"/>
      <c r="HRK62" s="2"/>
      <c r="HRM62" s="2"/>
      <c r="HRO62" s="2"/>
      <c r="HRQ62" s="2"/>
      <c r="HRS62" s="2"/>
      <c r="HRU62" s="2"/>
      <c r="HRW62" s="2"/>
      <c r="HRY62" s="2"/>
      <c r="HSA62" s="2"/>
      <c r="HSC62" s="2"/>
      <c r="HSE62" s="2"/>
      <c r="HSG62" s="2"/>
      <c r="HSI62" s="2"/>
      <c r="HSK62" s="2"/>
      <c r="HSM62" s="2"/>
      <c r="HSO62" s="2"/>
      <c r="HSQ62" s="2"/>
      <c r="HSS62" s="2"/>
      <c r="HSU62" s="2"/>
      <c r="HSW62" s="2"/>
      <c r="HSY62" s="2"/>
      <c r="HTA62" s="2"/>
      <c r="HTC62" s="2"/>
      <c r="HTE62" s="2"/>
      <c r="HTG62" s="2"/>
      <c r="HTI62" s="2"/>
      <c r="HTK62" s="2"/>
      <c r="HTM62" s="2"/>
      <c r="HTO62" s="2"/>
      <c r="HTQ62" s="2"/>
      <c r="HTS62" s="2"/>
      <c r="HTU62" s="2"/>
      <c r="HTW62" s="2"/>
      <c r="HTY62" s="2"/>
      <c r="HUA62" s="2"/>
      <c r="HUC62" s="2"/>
      <c r="HUE62" s="2"/>
      <c r="HUG62" s="2"/>
      <c r="HUI62" s="2"/>
      <c r="HUK62" s="2"/>
      <c r="HUM62" s="2"/>
      <c r="HUO62" s="2"/>
      <c r="HUQ62" s="2"/>
      <c r="HUS62" s="2"/>
      <c r="HUU62" s="2"/>
      <c r="HUW62" s="2"/>
      <c r="HUY62" s="2"/>
      <c r="HVA62" s="2"/>
      <c r="HVC62" s="2"/>
      <c r="HVE62" s="2"/>
      <c r="HVG62" s="2"/>
      <c r="HVI62" s="2"/>
      <c r="HVK62" s="2"/>
      <c r="HVM62" s="2"/>
      <c r="HVO62" s="2"/>
      <c r="HVQ62" s="2"/>
      <c r="HVS62" s="2"/>
      <c r="HVU62" s="2"/>
      <c r="HVW62" s="2"/>
      <c r="HVY62" s="2"/>
      <c r="HWA62" s="2"/>
      <c r="HWC62" s="2"/>
      <c r="HWE62" s="2"/>
      <c r="HWG62" s="2"/>
      <c r="HWI62" s="2"/>
      <c r="HWK62" s="2"/>
      <c r="HWM62" s="2"/>
      <c r="HWO62" s="2"/>
      <c r="HWQ62" s="2"/>
      <c r="HWS62" s="2"/>
      <c r="HWU62" s="2"/>
      <c r="HWW62" s="2"/>
      <c r="HWY62" s="2"/>
      <c r="HXA62" s="2"/>
      <c r="HXC62" s="2"/>
      <c r="HXE62" s="2"/>
      <c r="HXG62" s="2"/>
      <c r="HXI62" s="2"/>
      <c r="HXK62" s="2"/>
      <c r="HXM62" s="2"/>
      <c r="HXO62" s="2"/>
      <c r="HXQ62" s="2"/>
      <c r="HXS62" s="2"/>
      <c r="HXU62" s="2"/>
      <c r="HXW62" s="2"/>
      <c r="HXY62" s="2"/>
      <c r="HYA62" s="2"/>
      <c r="HYC62" s="2"/>
      <c r="HYE62" s="2"/>
      <c r="HYG62" s="2"/>
      <c r="HYI62" s="2"/>
      <c r="HYK62" s="2"/>
      <c r="HYM62" s="2"/>
      <c r="HYO62" s="2"/>
      <c r="HYQ62" s="2"/>
      <c r="HYS62" s="2"/>
      <c r="HYU62" s="2"/>
      <c r="HYW62" s="2"/>
      <c r="HYY62" s="2"/>
      <c r="HZA62" s="2"/>
      <c r="HZC62" s="2"/>
      <c r="HZE62" s="2"/>
      <c r="HZG62" s="2"/>
      <c r="HZI62" s="2"/>
      <c r="HZK62" s="2"/>
      <c r="HZM62" s="2"/>
      <c r="HZO62" s="2"/>
      <c r="HZQ62" s="2"/>
      <c r="HZS62" s="2"/>
      <c r="HZU62" s="2"/>
      <c r="HZW62" s="2"/>
      <c r="HZY62" s="2"/>
      <c r="IAA62" s="2"/>
      <c r="IAC62" s="2"/>
      <c r="IAE62" s="2"/>
      <c r="IAG62" s="2"/>
      <c r="IAI62" s="2"/>
      <c r="IAK62" s="2"/>
      <c r="IAM62" s="2"/>
      <c r="IAO62" s="2"/>
      <c r="IAQ62" s="2"/>
      <c r="IAS62" s="2"/>
      <c r="IAU62" s="2"/>
      <c r="IAW62" s="2"/>
      <c r="IAY62" s="2"/>
      <c r="IBA62" s="2"/>
      <c r="IBC62" s="2"/>
      <c r="IBE62" s="2"/>
      <c r="IBG62" s="2"/>
      <c r="IBI62" s="2"/>
      <c r="IBK62" s="2"/>
      <c r="IBM62" s="2"/>
      <c r="IBO62" s="2"/>
      <c r="IBQ62" s="2"/>
      <c r="IBS62" s="2"/>
      <c r="IBU62" s="2"/>
      <c r="IBW62" s="2"/>
      <c r="IBY62" s="2"/>
      <c r="ICA62" s="2"/>
      <c r="ICC62" s="2"/>
      <c r="ICE62" s="2"/>
      <c r="ICG62" s="2"/>
      <c r="ICI62" s="2"/>
      <c r="ICK62" s="2"/>
      <c r="ICM62" s="2"/>
      <c r="ICO62" s="2"/>
      <c r="ICQ62" s="2"/>
      <c r="ICS62" s="2"/>
      <c r="ICU62" s="2"/>
      <c r="ICW62" s="2"/>
      <c r="ICY62" s="2"/>
      <c r="IDA62" s="2"/>
      <c r="IDC62" s="2"/>
      <c r="IDE62" s="2"/>
      <c r="IDG62" s="2"/>
      <c r="IDI62" s="2"/>
      <c r="IDK62" s="2"/>
      <c r="IDM62" s="2"/>
      <c r="IDO62" s="2"/>
      <c r="IDQ62" s="2"/>
      <c r="IDS62" s="2"/>
      <c r="IDU62" s="2"/>
      <c r="IDW62" s="2"/>
      <c r="IDY62" s="2"/>
      <c r="IEA62" s="2"/>
      <c r="IEC62" s="2"/>
      <c r="IEE62" s="2"/>
      <c r="IEG62" s="2"/>
      <c r="IEI62" s="2"/>
      <c r="IEK62" s="2"/>
      <c r="IEM62" s="2"/>
      <c r="IEO62" s="2"/>
      <c r="IEQ62" s="2"/>
      <c r="IES62" s="2"/>
      <c r="IEU62" s="2"/>
      <c r="IEW62" s="2"/>
      <c r="IEY62" s="2"/>
      <c r="IFA62" s="2"/>
      <c r="IFC62" s="2"/>
      <c r="IFE62" s="2"/>
      <c r="IFG62" s="2"/>
      <c r="IFI62" s="2"/>
      <c r="IFK62" s="2"/>
      <c r="IFM62" s="2"/>
      <c r="IFO62" s="2"/>
      <c r="IFQ62" s="2"/>
      <c r="IFS62" s="2"/>
      <c r="IFU62" s="2"/>
      <c r="IFW62" s="2"/>
      <c r="IFY62" s="2"/>
      <c r="IGA62" s="2"/>
      <c r="IGC62" s="2"/>
      <c r="IGE62" s="2"/>
      <c r="IGG62" s="2"/>
      <c r="IGI62" s="2"/>
      <c r="IGK62" s="2"/>
      <c r="IGM62" s="2"/>
      <c r="IGO62" s="2"/>
      <c r="IGQ62" s="2"/>
      <c r="IGS62" s="2"/>
      <c r="IGU62" s="2"/>
      <c r="IGW62" s="2"/>
      <c r="IGY62" s="2"/>
      <c r="IHA62" s="2"/>
      <c r="IHC62" s="2"/>
      <c r="IHE62" s="2"/>
      <c r="IHG62" s="2"/>
      <c r="IHI62" s="2"/>
      <c r="IHK62" s="2"/>
      <c r="IHM62" s="2"/>
      <c r="IHO62" s="2"/>
      <c r="IHQ62" s="2"/>
      <c r="IHS62" s="2"/>
      <c r="IHU62" s="2"/>
      <c r="IHW62" s="2"/>
      <c r="IHY62" s="2"/>
      <c r="IIA62" s="2"/>
      <c r="IIC62" s="2"/>
      <c r="IIE62" s="2"/>
      <c r="IIG62" s="2"/>
      <c r="III62" s="2"/>
      <c r="IIK62" s="2"/>
      <c r="IIM62" s="2"/>
      <c r="IIO62" s="2"/>
      <c r="IIQ62" s="2"/>
      <c r="IIS62" s="2"/>
      <c r="IIU62" s="2"/>
      <c r="IIW62" s="2"/>
      <c r="IIY62" s="2"/>
      <c r="IJA62" s="2"/>
      <c r="IJC62" s="2"/>
      <c r="IJE62" s="2"/>
      <c r="IJG62" s="2"/>
      <c r="IJI62" s="2"/>
      <c r="IJK62" s="2"/>
      <c r="IJM62" s="2"/>
      <c r="IJO62" s="2"/>
      <c r="IJQ62" s="2"/>
      <c r="IJS62" s="2"/>
      <c r="IJU62" s="2"/>
      <c r="IJW62" s="2"/>
      <c r="IJY62" s="2"/>
      <c r="IKA62" s="2"/>
      <c r="IKC62" s="2"/>
      <c r="IKE62" s="2"/>
      <c r="IKG62" s="2"/>
      <c r="IKI62" s="2"/>
      <c r="IKK62" s="2"/>
      <c r="IKM62" s="2"/>
      <c r="IKO62" s="2"/>
      <c r="IKQ62" s="2"/>
      <c r="IKS62" s="2"/>
      <c r="IKU62" s="2"/>
      <c r="IKW62" s="2"/>
      <c r="IKY62" s="2"/>
      <c r="ILA62" s="2"/>
      <c r="ILC62" s="2"/>
      <c r="ILE62" s="2"/>
      <c r="ILG62" s="2"/>
      <c r="ILI62" s="2"/>
      <c r="ILK62" s="2"/>
      <c r="ILM62" s="2"/>
      <c r="ILO62" s="2"/>
      <c r="ILQ62" s="2"/>
      <c r="ILS62" s="2"/>
      <c r="ILU62" s="2"/>
      <c r="ILW62" s="2"/>
      <c r="ILY62" s="2"/>
      <c r="IMA62" s="2"/>
      <c r="IMC62" s="2"/>
      <c r="IME62" s="2"/>
      <c r="IMG62" s="2"/>
      <c r="IMI62" s="2"/>
      <c r="IMK62" s="2"/>
      <c r="IMM62" s="2"/>
      <c r="IMO62" s="2"/>
      <c r="IMQ62" s="2"/>
      <c r="IMS62" s="2"/>
      <c r="IMU62" s="2"/>
      <c r="IMW62" s="2"/>
      <c r="IMY62" s="2"/>
      <c r="INA62" s="2"/>
      <c r="INC62" s="2"/>
      <c r="INE62" s="2"/>
      <c r="ING62" s="2"/>
      <c r="INI62" s="2"/>
      <c r="INK62" s="2"/>
      <c r="INM62" s="2"/>
      <c r="INO62" s="2"/>
      <c r="INQ62" s="2"/>
      <c r="INS62" s="2"/>
      <c r="INU62" s="2"/>
      <c r="INW62" s="2"/>
      <c r="INY62" s="2"/>
      <c r="IOA62" s="2"/>
      <c r="IOC62" s="2"/>
      <c r="IOE62" s="2"/>
      <c r="IOG62" s="2"/>
      <c r="IOI62" s="2"/>
      <c r="IOK62" s="2"/>
      <c r="IOM62" s="2"/>
      <c r="IOO62" s="2"/>
      <c r="IOQ62" s="2"/>
      <c r="IOS62" s="2"/>
      <c r="IOU62" s="2"/>
      <c r="IOW62" s="2"/>
      <c r="IOY62" s="2"/>
      <c r="IPA62" s="2"/>
      <c r="IPC62" s="2"/>
      <c r="IPE62" s="2"/>
      <c r="IPG62" s="2"/>
      <c r="IPI62" s="2"/>
      <c r="IPK62" s="2"/>
      <c r="IPM62" s="2"/>
      <c r="IPO62" s="2"/>
      <c r="IPQ62" s="2"/>
      <c r="IPS62" s="2"/>
      <c r="IPU62" s="2"/>
      <c r="IPW62" s="2"/>
      <c r="IPY62" s="2"/>
      <c r="IQA62" s="2"/>
      <c r="IQC62" s="2"/>
      <c r="IQE62" s="2"/>
      <c r="IQG62" s="2"/>
      <c r="IQI62" s="2"/>
      <c r="IQK62" s="2"/>
      <c r="IQM62" s="2"/>
      <c r="IQO62" s="2"/>
      <c r="IQQ62" s="2"/>
      <c r="IQS62" s="2"/>
      <c r="IQU62" s="2"/>
      <c r="IQW62" s="2"/>
      <c r="IQY62" s="2"/>
      <c r="IRA62" s="2"/>
      <c r="IRC62" s="2"/>
      <c r="IRE62" s="2"/>
      <c r="IRG62" s="2"/>
      <c r="IRI62" s="2"/>
      <c r="IRK62" s="2"/>
      <c r="IRM62" s="2"/>
      <c r="IRO62" s="2"/>
      <c r="IRQ62" s="2"/>
      <c r="IRS62" s="2"/>
      <c r="IRU62" s="2"/>
      <c r="IRW62" s="2"/>
      <c r="IRY62" s="2"/>
      <c r="ISA62" s="2"/>
      <c r="ISC62" s="2"/>
      <c r="ISE62" s="2"/>
      <c r="ISG62" s="2"/>
      <c r="ISI62" s="2"/>
      <c r="ISK62" s="2"/>
      <c r="ISM62" s="2"/>
      <c r="ISO62" s="2"/>
      <c r="ISQ62" s="2"/>
      <c r="ISS62" s="2"/>
      <c r="ISU62" s="2"/>
      <c r="ISW62" s="2"/>
      <c r="ISY62" s="2"/>
      <c r="ITA62" s="2"/>
      <c r="ITC62" s="2"/>
      <c r="ITE62" s="2"/>
      <c r="ITG62" s="2"/>
      <c r="ITI62" s="2"/>
      <c r="ITK62" s="2"/>
      <c r="ITM62" s="2"/>
      <c r="ITO62" s="2"/>
      <c r="ITQ62" s="2"/>
      <c r="ITS62" s="2"/>
      <c r="ITU62" s="2"/>
      <c r="ITW62" s="2"/>
      <c r="ITY62" s="2"/>
      <c r="IUA62" s="2"/>
      <c r="IUC62" s="2"/>
      <c r="IUE62" s="2"/>
      <c r="IUG62" s="2"/>
      <c r="IUI62" s="2"/>
      <c r="IUK62" s="2"/>
      <c r="IUM62" s="2"/>
      <c r="IUO62" s="2"/>
      <c r="IUQ62" s="2"/>
      <c r="IUS62" s="2"/>
      <c r="IUU62" s="2"/>
      <c r="IUW62" s="2"/>
      <c r="IUY62" s="2"/>
      <c r="IVA62" s="2"/>
      <c r="IVC62" s="2"/>
      <c r="IVE62" s="2"/>
      <c r="IVG62" s="2"/>
      <c r="IVI62" s="2"/>
      <c r="IVK62" s="2"/>
      <c r="IVM62" s="2"/>
      <c r="IVO62" s="2"/>
      <c r="IVQ62" s="2"/>
      <c r="IVS62" s="2"/>
      <c r="IVU62" s="2"/>
      <c r="IVW62" s="2"/>
      <c r="IVY62" s="2"/>
      <c r="IWA62" s="2"/>
      <c r="IWC62" s="2"/>
      <c r="IWE62" s="2"/>
      <c r="IWG62" s="2"/>
      <c r="IWI62" s="2"/>
      <c r="IWK62" s="2"/>
      <c r="IWM62" s="2"/>
      <c r="IWO62" s="2"/>
      <c r="IWQ62" s="2"/>
      <c r="IWS62" s="2"/>
      <c r="IWU62" s="2"/>
      <c r="IWW62" s="2"/>
      <c r="IWY62" s="2"/>
      <c r="IXA62" s="2"/>
      <c r="IXC62" s="2"/>
      <c r="IXE62" s="2"/>
      <c r="IXG62" s="2"/>
      <c r="IXI62" s="2"/>
      <c r="IXK62" s="2"/>
      <c r="IXM62" s="2"/>
      <c r="IXO62" s="2"/>
      <c r="IXQ62" s="2"/>
      <c r="IXS62" s="2"/>
      <c r="IXU62" s="2"/>
      <c r="IXW62" s="2"/>
      <c r="IXY62" s="2"/>
      <c r="IYA62" s="2"/>
      <c r="IYC62" s="2"/>
      <c r="IYE62" s="2"/>
      <c r="IYG62" s="2"/>
      <c r="IYI62" s="2"/>
      <c r="IYK62" s="2"/>
      <c r="IYM62" s="2"/>
      <c r="IYO62" s="2"/>
      <c r="IYQ62" s="2"/>
      <c r="IYS62" s="2"/>
      <c r="IYU62" s="2"/>
      <c r="IYW62" s="2"/>
      <c r="IYY62" s="2"/>
      <c r="IZA62" s="2"/>
      <c r="IZC62" s="2"/>
      <c r="IZE62" s="2"/>
      <c r="IZG62" s="2"/>
      <c r="IZI62" s="2"/>
      <c r="IZK62" s="2"/>
      <c r="IZM62" s="2"/>
      <c r="IZO62" s="2"/>
      <c r="IZQ62" s="2"/>
      <c r="IZS62" s="2"/>
      <c r="IZU62" s="2"/>
      <c r="IZW62" s="2"/>
      <c r="IZY62" s="2"/>
      <c r="JAA62" s="2"/>
      <c r="JAC62" s="2"/>
      <c r="JAE62" s="2"/>
      <c r="JAG62" s="2"/>
      <c r="JAI62" s="2"/>
      <c r="JAK62" s="2"/>
      <c r="JAM62" s="2"/>
      <c r="JAO62" s="2"/>
      <c r="JAQ62" s="2"/>
      <c r="JAS62" s="2"/>
      <c r="JAU62" s="2"/>
      <c r="JAW62" s="2"/>
      <c r="JAY62" s="2"/>
      <c r="JBA62" s="2"/>
      <c r="JBC62" s="2"/>
      <c r="JBE62" s="2"/>
      <c r="JBG62" s="2"/>
      <c r="JBI62" s="2"/>
      <c r="JBK62" s="2"/>
      <c r="JBM62" s="2"/>
      <c r="JBO62" s="2"/>
      <c r="JBQ62" s="2"/>
      <c r="JBS62" s="2"/>
      <c r="JBU62" s="2"/>
      <c r="JBW62" s="2"/>
      <c r="JBY62" s="2"/>
      <c r="JCA62" s="2"/>
      <c r="JCC62" s="2"/>
      <c r="JCE62" s="2"/>
      <c r="JCG62" s="2"/>
      <c r="JCI62" s="2"/>
      <c r="JCK62" s="2"/>
      <c r="JCM62" s="2"/>
      <c r="JCO62" s="2"/>
      <c r="JCQ62" s="2"/>
      <c r="JCS62" s="2"/>
      <c r="JCU62" s="2"/>
      <c r="JCW62" s="2"/>
      <c r="JCY62" s="2"/>
      <c r="JDA62" s="2"/>
      <c r="JDC62" s="2"/>
      <c r="JDE62" s="2"/>
      <c r="JDG62" s="2"/>
      <c r="JDI62" s="2"/>
      <c r="JDK62" s="2"/>
      <c r="JDM62" s="2"/>
      <c r="JDO62" s="2"/>
      <c r="JDQ62" s="2"/>
      <c r="JDS62" s="2"/>
      <c r="JDU62" s="2"/>
      <c r="JDW62" s="2"/>
      <c r="JDY62" s="2"/>
      <c r="JEA62" s="2"/>
      <c r="JEC62" s="2"/>
      <c r="JEE62" s="2"/>
      <c r="JEG62" s="2"/>
      <c r="JEI62" s="2"/>
      <c r="JEK62" s="2"/>
      <c r="JEM62" s="2"/>
      <c r="JEO62" s="2"/>
      <c r="JEQ62" s="2"/>
      <c r="JES62" s="2"/>
      <c r="JEU62" s="2"/>
      <c r="JEW62" s="2"/>
      <c r="JEY62" s="2"/>
      <c r="JFA62" s="2"/>
      <c r="JFC62" s="2"/>
      <c r="JFE62" s="2"/>
      <c r="JFG62" s="2"/>
      <c r="JFI62" s="2"/>
      <c r="JFK62" s="2"/>
      <c r="JFM62" s="2"/>
      <c r="JFO62" s="2"/>
      <c r="JFQ62" s="2"/>
      <c r="JFS62" s="2"/>
      <c r="JFU62" s="2"/>
      <c r="JFW62" s="2"/>
      <c r="JFY62" s="2"/>
      <c r="JGA62" s="2"/>
      <c r="JGC62" s="2"/>
      <c r="JGE62" s="2"/>
      <c r="JGG62" s="2"/>
      <c r="JGI62" s="2"/>
      <c r="JGK62" s="2"/>
      <c r="JGM62" s="2"/>
      <c r="JGO62" s="2"/>
      <c r="JGQ62" s="2"/>
      <c r="JGS62" s="2"/>
      <c r="JGU62" s="2"/>
      <c r="JGW62" s="2"/>
      <c r="JGY62" s="2"/>
      <c r="JHA62" s="2"/>
      <c r="JHC62" s="2"/>
      <c r="JHE62" s="2"/>
      <c r="JHG62" s="2"/>
      <c r="JHI62" s="2"/>
      <c r="JHK62" s="2"/>
      <c r="JHM62" s="2"/>
      <c r="JHO62" s="2"/>
      <c r="JHQ62" s="2"/>
      <c r="JHS62" s="2"/>
      <c r="JHU62" s="2"/>
      <c r="JHW62" s="2"/>
      <c r="JHY62" s="2"/>
      <c r="JIA62" s="2"/>
      <c r="JIC62" s="2"/>
      <c r="JIE62" s="2"/>
      <c r="JIG62" s="2"/>
      <c r="JII62" s="2"/>
      <c r="JIK62" s="2"/>
      <c r="JIM62" s="2"/>
      <c r="JIO62" s="2"/>
      <c r="JIQ62" s="2"/>
      <c r="JIS62" s="2"/>
      <c r="JIU62" s="2"/>
      <c r="JIW62" s="2"/>
      <c r="JIY62" s="2"/>
      <c r="JJA62" s="2"/>
      <c r="JJC62" s="2"/>
      <c r="JJE62" s="2"/>
      <c r="JJG62" s="2"/>
      <c r="JJI62" s="2"/>
      <c r="JJK62" s="2"/>
      <c r="JJM62" s="2"/>
      <c r="JJO62" s="2"/>
      <c r="JJQ62" s="2"/>
      <c r="JJS62" s="2"/>
      <c r="JJU62" s="2"/>
      <c r="JJW62" s="2"/>
      <c r="JJY62" s="2"/>
      <c r="JKA62" s="2"/>
      <c r="JKC62" s="2"/>
      <c r="JKE62" s="2"/>
      <c r="JKG62" s="2"/>
      <c r="JKI62" s="2"/>
      <c r="JKK62" s="2"/>
      <c r="JKM62" s="2"/>
      <c r="JKO62" s="2"/>
      <c r="JKQ62" s="2"/>
      <c r="JKS62" s="2"/>
      <c r="JKU62" s="2"/>
      <c r="JKW62" s="2"/>
      <c r="JKY62" s="2"/>
      <c r="JLA62" s="2"/>
      <c r="JLC62" s="2"/>
      <c r="JLE62" s="2"/>
      <c r="JLG62" s="2"/>
      <c r="JLI62" s="2"/>
      <c r="JLK62" s="2"/>
      <c r="JLM62" s="2"/>
      <c r="JLO62" s="2"/>
      <c r="JLQ62" s="2"/>
      <c r="JLS62" s="2"/>
      <c r="JLU62" s="2"/>
      <c r="JLW62" s="2"/>
      <c r="JLY62" s="2"/>
      <c r="JMA62" s="2"/>
      <c r="JMC62" s="2"/>
      <c r="JME62" s="2"/>
      <c r="JMG62" s="2"/>
      <c r="JMI62" s="2"/>
      <c r="JMK62" s="2"/>
      <c r="JMM62" s="2"/>
      <c r="JMO62" s="2"/>
      <c r="JMQ62" s="2"/>
      <c r="JMS62" s="2"/>
      <c r="JMU62" s="2"/>
      <c r="JMW62" s="2"/>
      <c r="JMY62" s="2"/>
      <c r="JNA62" s="2"/>
      <c r="JNC62" s="2"/>
      <c r="JNE62" s="2"/>
      <c r="JNG62" s="2"/>
      <c r="JNI62" s="2"/>
      <c r="JNK62" s="2"/>
      <c r="JNM62" s="2"/>
      <c r="JNO62" s="2"/>
      <c r="JNQ62" s="2"/>
      <c r="JNS62" s="2"/>
      <c r="JNU62" s="2"/>
      <c r="JNW62" s="2"/>
      <c r="JNY62" s="2"/>
      <c r="JOA62" s="2"/>
      <c r="JOC62" s="2"/>
      <c r="JOE62" s="2"/>
      <c r="JOG62" s="2"/>
      <c r="JOI62" s="2"/>
      <c r="JOK62" s="2"/>
      <c r="JOM62" s="2"/>
      <c r="JOO62" s="2"/>
      <c r="JOQ62" s="2"/>
      <c r="JOS62" s="2"/>
      <c r="JOU62" s="2"/>
      <c r="JOW62" s="2"/>
      <c r="JOY62" s="2"/>
      <c r="JPA62" s="2"/>
      <c r="JPC62" s="2"/>
      <c r="JPE62" s="2"/>
      <c r="JPG62" s="2"/>
      <c r="JPI62" s="2"/>
      <c r="JPK62" s="2"/>
      <c r="JPM62" s="2"/>
      <c r="JPO62" s="2"/>
      <c r="JPQ62" s="2"/>
      <c r="JPS62" s="2"/>
      <c r="JPU62" s="2"/>
      <c r="JPW62" s="2"/>
      <c r="JPY62" s="2"/>
      <c r="JQA62" s="2"/>
      <c r="JQC62" s="2"/>
      <c r="JQE62" s="2"/>
      <c r="JQG62" s="2"/>
      <c r="JQI62" s="2"/>
      <c r="JQK62" s="2"/>
      <c r="JQM62" s="2"/>
      <c r="JQO62" s="2"/>
      <c r="JQQ62" s="2"/>
      <c r="JQS62" s="2"/>
      <c r="JQU62" s="2"/>
      <c r="JQW62" s="2"/>
      <c r="JQY62" s="2"/>
      <c r="JRA62" s="2"/>
      <c r="JRC62" s="2"/>
      <c r="JRE62" s="2"/>
      <c r="JRG62" s="2"/>
      <c r="JRI62" s="2"/>
      <c r="JRK62" s="2"/>
      <c r="JRM62" s="2"/>
      <c r="JRO62" s="2"/>
      <c r="JRQ62" s="2"/>
      <c r="JRS62" s="2"/>
      <c r="JRU62" s="2"/>
      <c r="JRW62" s="2"/>
      <c r="JRY62" s="2"/>
      <c r="JSA62" s="2"/>
      <c r="JSC62" s="2"/>
      <c r="JSE62" s="2"/>
      <c r="JSG62" s="2"/>
      <c r="JSI62" s="2"/>
      <c r="JSK62" s="2"/>
      <c r="JSM62" s="2"/>
      <c r="JSO62" s="2"/>
      <c r="JSQ62" s="2"/>
      <c r="JSS62" s="2"/>
      <c r="JSU62" s="2"/>
      <c r="JSW62" s="2"/>
      <c r="JSY62" s="2"/>
      <c r="JTA62" s="2"/>
      <c r="JTC62" s="2"/>
      <c r="JTE62" s="2"/>
      <c r="JTG62" s="2"/>
      <c r="JTI62" s="2"/>
      <c r="JTK62" s="2"/>
      <c r="JTM62" s="2"/>
      <c r="JTO62" s="2"/>
      <c r="JTQ62" s="2"/>
      <c r="JTS62" s="2"/>
      <c r="JTU62" s="2"/>
      <c r="JTW62" s="2"/>
      <c r="JTY62" s="2"/>
      <c r="JUA62" s="2"/>
      <c r="JUC62" s="2"/>
      <c r="JUE62" s="2"/>
      <c r="JUG62" s="2"/>
      <c r="JUI62" s="2"/>
      <c r="JUK62" s="2"/>
      <c r="JUM62" s="2"/>
      <c r="JUO62" s="2"/>
      <c r="JUQ62" s="2"/>
      <c r="JUS62" s="2"/>
      <c r="JUU62" s="2"/>
      <c r="JUW62" s="2"/>
      <c r="JUY62" s="2"/>
      <c r="JVA62" s="2"/>
      <c r="JVC62" s="2"/>
      <c r="JVE62" s="2"/>
      <c r="JVG62" s="2"/>
      <c r="JVI62" s="2"/>
      <c r="JVK62" s="2"/>
      <c r="JVM62" s="2"/>
      <c r="JVO62" s="2"/>
      <c r="JVQ62" s="2"/>
      <c r="JVS62" s="2"/>
      <c r="JVU62" s="2"/>
      <c r="JVW62" s="2"/>
      <c r="JVY62" s="2"/>
      <c r="JWA62" s="2"/>
      <c r="JWC62" s="2"/>
      <c r="JWE62" s="2"/>
      <c r="JWG62" s="2"/>
      <c r="JWI62" s="2"/>
      <c r="JWK62" s="2"/>
      <c r="JWM62" s="2"/>
      <c r="JWO62" s="2"/>
      <c r="JWQ62" s="2"/>
      <c r="JWS62" s="2"/>
      <c r="JWU62" s="2"/>
      <c r="JWW62" s="2"/>
      <c r="JWY62" s="2"/>
      <c r="JXA62" s="2"/>
      <c r="JXC62" s="2"/>
      <c r="JXE62" s="2"/>
      <c r="JXG62" s="2"/>
      <c r="JXI62" s="2"/>
      <c r="JXK62" s="2"/>
      <c r="JXM62" s="2"/>
      <c r="JXO62" s="2"/>
      <c r="JXQ62" s="2"/>
      <c r="JXS62" s="2"/>
      <c r="JXU62" s="2"/>
      <c r="JXW62" s="2"/>
      <c r="JXY62" s="2"/>
      <c r="JYA62" s="2"/>
      <c r="JYC62" s="2"/>
      <c r="JYE62" s="2"/>
      <c r="JYG62" s="2"/>
      <c r="JYI62" s="2"/>
      <c r="JYK62" s="2"/>
      <c r="JYM62" s="2"/>
      <c r="JYO62" s="2"/>
      <c r="JYQ62" s="2"/>
      <c r="JYS62" s="2"/>
      <c r="JYU62" s="2"/>
      <c r="JYW62" s="2"/>
      <c r="JYY62" s="2"/>
      <c r="JZA62" s="2"/>
      <c r="JZC62" s="2"/>
      <c r="JZE62" s="2"/>
      <c r="JZG62" s="2"/>
      <c r="JZI62" s="2"/>
      <c r="JZK62" s="2"/>
      <c r="JZM62" s="2"/>
      <c r="JZO62" s="2"/>
      <c r="JZQ62" s="2"/>
      <c r="JZS62" s="2"/>
      <c r="JZU62" s="2"/>
      <c r="JZW62" s="2"/>
      <c r="JZY62" s="2"/>
      <c r="KAA62" s="2"/>
      <c r="KAC62" s="2"/>
      <c r="KAE62" s="2"/>
      <c r="KAG62" s="2"/>
      <c r="KAI62" s="2"/>
      <c r="KAK62" s="2"/>
      <c r="KAM62" s="2"/>
      <c r="KAO62" s="2"/>
      <c r="KAQ62" s="2"/>
      <c r="KAS62" s="2"/>
      <c r="KAU62" s="2"/>
      <c r="KAW62" s="2"/>
      <c r="KAY62" s="2"/>
      <c r="KBA62" s="2"/>
      <c r="KBC62" s="2"/>
      <c r="KBE62" s="2"/>
      <c r="KBG62" s="2"/>
      <c r="KBI62" s="2"/>
      <c r="KBK62" s="2"/>
      <c r="KBM62" s="2"/>
      <c r="KBO62" s="2"/>
      <c r="KBQ62" s="2"/>
      <c r="KBS62" s="2"/>
      <c r="KBU62" s="2"/>
      <c r="KBW62" s="2"/>
      <c r="KBY62" s="2"/>
      <c r="KCA62" s="2"/>
      <c r="KCC62" s="2"/>
      <c r="KCE62" s="2"/>
      <c r="KCG62" s="2"/>
      <c r="KCI62" s="2"/>
      <c r="KCK62" s="2"/>
      <c r="KCM62" s="2"/>
      <c r="KCO62" s="2"/>
      <c r="KCQ62" s="2"/>
      <c r="KCS62" s="2"/>
      <c r="KCU62" s="2"/>
      <c r="KCW62" s="2"/>
      <c r="KCY62" s="2"/>
      <c r="KDA62" s="2"/>
      <c r="KDC62" s="2"/>
      <c r="KDE62" s="2"/>
      <c r="KDG62" s="2"/>
      <c r="KDI62" s="2"/>
      <c r="KDK62" s="2"/>
      <c r="KDM62" s="2"/>
      <c r="KDO62" s="2"/>
      <c r="KDQ62" s="2"/>
      <c r="KDS62" s="2"/>
      <c r="KDU62" s="2"/>
      <c r="KDW62" s="2"/>
      <c r="KDY62" s="2"/>
      <c r="KEA62" s="2"/>
      <c r="KEC62" s="2"/>
      <c r="KEE62" s="2"/>
      <c r="KEG62" s="2"/>
      <c r="KEI62" s="2"/>
      <c r="KEK62" s="2"/>
      <c r="KEM62" s="2"/>
      <c r="KEO62" s="2"/>
      <c r="KEQ62" s="2"/>
      <c r="KES62" s="2"/>
      <c r="KEU62" s="2"/>
      <c r="KEW62" s="2"/>
      <c r="KEY62" s="2"/>
      <c r="KFA62" s="2"/>
      <c r="KFC62" s="2"/>
      <c r="KFE62" s="2"/>
      <c r="KFG62" s="2"/>
      <c r="KFI62" s="2"/>
      <c r="KFK62" s="2"/>
      <c r="KFM62" s="2"/>
      <c r="KFO62" s="2"/>
      <c r="KFQ62" s="2"/>
      <c r="KFS62" s="2"/>
      <c r="KFU62" s="2"/>
      <c r="KFW62" s="2"/>
      <c r="KFY62" s="2"/>
      <c r="KGA62" s="2"/>
      <c r="KGC62" s="2"/>
      <c r="KGE62" s="2"/>
      <c r="KGG62" s="2"/>
      <c r="KGI62" s="2"/>
      <c r="KGK62" s="2"/>
      <c r="KGM62" s="2"/>
      <c r="KGO62" s="2"/>
      <c r="KGQ62" s="2"/>
      <c r="KGS62" s="2"/>
      <c r="KGU62" s="2"/>
      <c r="KGW62" s="2"/>
      <c r="KGY62" s="2"/>
      <c r="KHA62" s="2"/>
      <c r="KHC62" s="2"/>
      <c r="KHE62" s="2"/>
      <c r="KHG62" s="2"/>
      <c r="KHI62" s="2"/>
      <c r="KHK62" s="2"/>
      <c r="KHM62" s="2"/>
      <c r="KHO62" s="2"/>
      <c r="KHQ62" s="2"/>
      <c r="KHS62" s="2"/>
      <c r="KHU62" s="2"/>
      <c r="KHW62" s="2"/>
      <c r="KHY62" s="2"/>
      <c r="KIA62" s="2"/>
      <c r="KIC62" s="2"/>
      <c r="KIE62" s="2"/>
      <c r="KIG62" s="2"/>
      <c r="KII62" s="2"/>
      <c r="KIK62" s="2"/>
      <c r="KIM62" s="2"/>
      <c r="KIO62" s="2"/>
      <c r="KIQ62" s="2"/>
      <c r="KIS62" s="2"/>
      <c r="KIU62" s="2"/>
      <c r="KIW62" s="2"/>
      <c r="KIY62" s="2"/>
      <c r="KJA62" s="2"/>
      <c r="KJC62" s="2"/>
      <c r="KJE62" s="2"/>
      <c r="KJG62" s="2"/>
      <c r="KJI62" s="2"/>
      <c r="KJK62" s="2"/>
      <c r="KJM62" s="2"/>
      <c r="KJO62" s="2"/>
      <c r="KJQ62" s="2"/>
      <c r="KJS62" s="2"/>
      <c r="KJU62" s="2"/>
      <c r="KJW62" s="2"/>
      <c r="KJY62" s="2"/>
      <c r="KKA62" s="2"/>
      <c r="KKC62" s="2"/>
      <c r="KKE62" s="2"/>
      <c r="KKG62" s="2"/>
      <c r="KKI62" s="2"/>
      <c r="KKK62" s="2"/>
      <c r="KKM62" s="2"/>
      <c r="KKO62" s="2"/>
      <c r="KKQ62" s="2"/>
      <c r="KKS62" s="2"/>
      <c r="KKU62" s="2"/>
      <c r="KKW62" s="2"/>
      <c r="KKY62" s="2"/>
      <c r="KLA62" s="2"/>
      <c r="KLC62" s="2"/>
      <c r="KLE62" s="2"/>
      <c r="KLG62" s="2"/>
      <c r="KLI62" s="2"/>
      <c r="KLK62" s="2"/>
      <c r="KLM62" s="2"/>
      <c r="KLO62" s="2"/>
      <c r="KLQ62" s="2"/>
      <c r="KLS62" s="2"/>
      <c r="KLU62" s="2"/>
      <c r="KLW62" s="2"/>
      <c r="KLY62" s="2"/>
      <c r="KMA62" s="2"/>
      <c r="KMC62" s="2"/>
      <c r="KME62" s="2"/>
      <c r="KMG62" s="2"/>
      <c r="KMI62" s="2"/>
      <c r="KMK62" s="2"/>
      <c r="KMM62" s="2"/>
      <c r="KMO62" s="2"/>
      <c r="KMQ62" s="2"/>
      <c r="KMS62" s="2"/>
      <c r="KMU62" s="2"/>
      <c r="KMW62" s="2"/>
      <c r="KMY62" s="2"/>
      <c r="KNA62" s="2"/>
      <c r="KNC62" s="2"/>
      <c r="KNE62" s="2"/>
      <c r="KNG62" s="2"/>
      <c r="KNI62" s="2"/>
      <c r="KNK62" s="2"/>
      <c r="KNM62" s="2"/>
      <c r="KNO62" s="2"/>
      <c r="KNQ62" s="2"/>
      <c r="KNS62" s="2"/>
      <c r="KNU62" s="2"/>
      <c r="KNW62" s="2"/>
      <c r="KNY62" s="2"/>
      <c r="KOA62" s="2"/>
      <c r="KOC62" s="2"/>
      <c r="KOE62" s="2"/>
      <c r="KOG62" s="2"/>
      <c r="KOI62" s="2"/>
      <c r="KOK62" s="2"/>
      <c r="KOM62" s="2"/>
      <c r="KOO62" s="2"/>
      <c r="KOQ62" s="2"/>
      <c r="KOS62" s="2"/>
      <c r="KOU62" s="2"/>
      <c r="KOW62" s="2"/>
      <c r="KOY62" s="2"/>
      <c r="KPA62" s="2"/>
      <c r="KPC62" s="2"/>
      <c r="KPE62" s="2"/>
      <c r="KPG62" s="2"/>
      <c r="KPI62" s="2"/>
      <c r="KPK62" s="2"/>
      <c r="KPM62" s="2"/>
      <c r="KPO62" s="2"/>
      <c r="KPQ62" s="2"/>
      <c r="KPS62" s="2"/>
      <c r="KPU62" s="2"/>
      <c r="KPW62" s="2"/>
      <c r="KPY62" s="2"/>
      <c r="KQA62" s="2"/>
      <c r="KQC62" s="2"/>
      <c r="KQE62" s="2"/>
      <c r="KQG62" s="2"/>
      <c r="KQI62" s="2"/>
      <c r="KQK62" s="2"/>
      <c r="KQM62" s="2"/>
      <c r="KQO62" s="2"/>
      <c r="KQQ62" s="2"/>
      <c r="KQS62" s="2"/>
      <c r="KQU62" s="2"/>
      <c r="KQW62" s="2"/>
      <c r="KQY62" s="2"/>
      <c r="KRA62" s="2"/>
      <c r="KRC62" s="2"/>
      <c r="KRE62" s="2"/>
      <c r="KRG62" s="2"/>
      <c r="KRI62" s="2"/>
      <c r="KRK62" s="2"/>
      <c r="KRM62" s="2"/>
      <c r="KRO62" s="2"/>
      <c r="KRQ62" s="2"/>
      <c r="KRS62" s="2"/>
      <c r="KRU62" s="2"/>
      <c r="KRW62" s="2"/>
      <c r="KRY62" s="2"/>
      <c r="KSA62" s="2"/>
      <c r="KSC62" s="2"/>
      <c r="KSE62" s="2"/>
      <c r="KSG62" s="2"/>
      <c r="KSI62" s="2"/>
      <c r="KSK62" s="2"/>
      <c r="KSM62" s="2"/>
      <c r="KSO62" s="2"/>
      <c r="KSQ62" s="2"/>
      <c r="KSS62" s="2"/>
      <c r="KSU62" s="2"/>
      <c r="KSW62" s="2"/>
      <c r="KSY62" s="2"/>
      <c r="KTA62" s="2"/>
      <c r="KTC62" s="2"/>
      <c r="KTE62" s="2"/>
      <c r="KTG62" s="2"/>
      <c r="KTI62" s="2"/>
      <c r="KTK62" s="2"/>
      <c r="KTM62" s="2"/>
      <c r="KTO62" s="2"/>
      <c r="KTQ62" s="2"/>
      <c r="KTS62" s="2"/>
      <c r="KTU62" s="2"/>
      <c r="KTW62" s="2"/>
      <c r="KTY62" s="2"/>
      <c r="KUA62" s="2"/>
      <c r="KUC62" s="2"/>
      <c r="KUE62" s="2"/>
      <c r="KUG62" s="2"/>
      <c r="KUI62" s="2"/>
      <c r="KUK62" s="2"/>
      <c r="KUM62" s="2"/>
      <c r="KUO62" s="2"/>
      <c r="KUQ62" s="2"/>
      <c r="KUS62" s="2"/>
      <c r="KUU62" s="2"/>
      <c r="KUW62" s="2"/>
      <c r="KUY62" s="2"/>
      <c r="KVA62" s="2"/>
      <c r="KVC62" s="2"/>
      <c r="KVE62" s="2"/>
      <c r="KVG62" s="2"/>
      <c r="KVI62" s="2"/>
      <c r="KVK62" s="2"/>
      <c r="KVM62" s="2"/>
      <c r="KVO62" s="2"/>
      <c r="KVQ62" s="2"/>
      <c r="KVS62" s="2"/>
      <c r="KVU62" s="2"/>
      <c r="KVW62" s="2"/>
      <c r="KVY62" s="2"/>
      <c r="KWA62" s="2"/>
      <c r="KWC62" s="2"/>
      <c r="KWE62" s="2"/>
      <c r="KWG62" s="2"/>
      <c r="KWI62" s="2"/>
      <c r="KWK62" s="2"/>
      <c r="KWM62" s="2"/>
      <c r="KWO62" s="2"/>
      <c r="KWQ62" s="2"/>
      <c r="KWS62" s="2"/>
      <c r="KWU62" s="2"/>
      <c r="KWW62" s="2"/>
      <c r="KWY62" s="2"/>
      <c r="KXA62" s="2"/>
      <c r="KXC62" s="2"/>
      <c r="KXE62" s="2"/>
      <c r="KXG62" s="2"/>
      <c r="KXI62" s="2"/>
      <c r="KXK62" s="2"/>
      <c r="KXM62" s="2"/>
      <c r="KXO62" s="2"/>
      <c r="KXQ62" s="2"/>
      <c r="KXS62" s="2"/>
      <c r="KXU62" s="2"/>
      <c r="KXW62" s="2"/>
      <c r="KXY62" s="2"/>
      <c r="KYA62" s="2"/>
      <c r="KYC62" s="2"/>
      <c r="KYE62" s="2"/>
      <c r="KYG62" s="2"/>
      <c r="KYI62" s="2"/>
      <c r="KYK62" s="2"/>
      <c r="KYM62" s="2"/>
      <c r="KYO62" s="2"/>
      <c r="KYQ62" s="2"/>
      <c r="KYS62" s="2"/>
      <c r="KYU62" s="2"/>
      <c r="KYW62" s="2"/>
      <c r="KYY62" s="2"/>
      <c r="KZA62" s="2"/>
      <c r="KZC62" s="2"/>
      <c r="KZE62" s="2"/>
      <c r="KZG62" s="2"/>
      <c r="KZI62" s="2"/>
      <c r="KZK62" s="2"/>
      <c r="KZM62" s="2"/>
      <c r="KZO62" s="2"/>
      <c r="KZQ62" s="2"/>
      <c r="KZS62" s="2"/>
      <c r="KZU62" s="2"/>
      <c r="KZW62" s="2"/>
      <c r="KZY62" s="2"/>
      <c r="LAA62" s="2"/>
      <c r="LAC62" s="2"/>
      <c r="LAE62" s="2"/>
      <c r="LAG62" s="2"/>
      <c r="LAI62" s="2"/>
      <c r="LAK62" s="2"/>
      <c r="LAM62" s="2"/>
      <c r="LAO62" s="2"/>
      <c r="LAQ62" s="2"/>
      <c r="LAS62" s="2"/>
      <c r="LAU62" s="2"/>
      <c r="LAW62" s="2"/>
      <c r="LAY62" s="2"/>
      <c r="LBA62" s="2"/>
      <c r="LBC62" s="2"/>
      <c r="LBE62" s="2"/>
      <c r="LBG62" s="2"/>
      <c r="LBI62" s="2"/>
      <c r="LBK62" s="2"/>
      <c r="LBM62" s="2"/>
      <c r="LBO62" s="2"/>
      <c r="LBQ62" s="2"/>
      <c r="LBS62" s="2"/>
      <c r="LBU62" s="2"/>
      <c r="LBW62" s="2"/>
      <c r="LBY62" s="2"/>
      <c r="LCA62" s="2"/>
      <c r="LCC62" s="2"/>
      <c r="LCE62" s="2"/>
      <c r="LCG62" s="2"/>
      <c r="LCI62" s="2"/>
      <c r="LCK62" s="2"/>
      <c r="LCM62" s="2"/>
      <c r="LCO62" s="2"/>
      <c r="LCQ62" s="2"/>
      <c r="LCS62" s="2"/>
      <c r="LCU62" s="2"/>
      <c r="LCW62" s="2"/>
      <c r="LCY62" s="2"/>
      <c r="LDA62" s="2"/>
      <c r="LDC62" s="2"/>
      <c r="LDE62" s="2"/>
      <c r="LDG62" s="2"/>
      <c r="LDI62" s="2"/>
      <c r="LDK62" s="2"/>
      <c r="LDM62" s="2"/>
      <c r="LDO62" s="2"/>
      <c r="LDQ62" s="2"/>
      <c r="LDS62" s="2"/>
      <c r="LDU62" s="2"/>
      <c r="LDW62" s="2"/>
      <c r="LDY62" s="2"/>
      <c r="LEA62" s="2"/>
      <c r="LEC62" s="2"/>
      <c r="LEE62" s="2"/>
      <c r="LEG62" s="2"/>
      <c r="LEI62" s="2"/>
      <c r="LEK62" s="2"/>
      <c r="LEM62" s="2"/>
      <c r="LEO62" s="2"/>
      <c r="LEQ62" s="2"/>
      <c r="LES62" s="2"/>
      <c r="LEU62" s="2"/>
      <c r="LEW62" s="2"/>
      <c r="LEY62" s="2"/>
      <c r="LFA62" s="2"/>
      <c r="LFC62" s="2"/>
      <c r="LFE62" s="2"/>
      <c r="LFG62" s="2"/>
      <c r="LFI62" s="2"/>
      <c r="LFK62" s="2"/>
      <c r="LFM62" s="2"/>
      <c r="LFO62" s="2"/>
      <c r="LFQ62" s="2"/>
      <c r="LFS62" s="2"/>
      <c r="LFU62" s="2"/>
      <c r="LFW62" s="2"/>
      <c r="LFY62" s="2"/>
      <c r="LGA62" s="2"/>
      <c r="LGC62" s="2"/>
      <c r="LGE62" s="2"/>
      <c r="LGG62" s="2"/>
      <c r="LGI62" s="2"/>
      <c r="LGK62" s="2"/>
      <c r="LGM62" s="2"/>
      <c r="LGO62" s="2"/>
      <c r="LGQ62" s="2"/>
      <c r="LGS62" s="2"/>
      <c r="LGU62" s="2"/>
      <c r="LGW62" s="2"/>
      <c r="LGY62" s="2"/>
      <c r="LHA62" s="2"/>
      <c r="LHC62" s="2"/>
      <c r="LHE62" s="2"/>
      <c r="LHG62" s="2"/>
      <c r="LHI62" s="2"/>
      <c r="LHK62" s="2"/>
      <c r="LHM62" s="2"/>
      <c r="LHO62" s="2"/>
      <c r="LHQ62" s="2"/>
      <c r="LHS62" s="2"/>
      <c r="LHU62" s="2"/>
      <c r="LHW62" s="2"/>
      <c r="LHY62" s="2"/>
      <c r="LIA62" s="2"/>
      <c r="LIC62" s="2"/>
      <c r="LIE62" s="2"/>
      <c r="LIG62" s="2"/>
      <c r="LII62" s="2"/>
      <c r="LIK62" s="2"/>
      <c r="LIM62" s="2"/>
      <c r="LIO62" s="2"/>
      <c r="LIQ62" s="2"/>
      <c r="LIS62" s="2"/>
      <c r="LIU62" s="2"/>
      <c r="LIW62" s="2"/>
      <c r="LIY62" s="2"/>
      <c r="LJA62" s="2"/>
      <c r="LJC62" s="2"/>
      <c r="LJE62" s="2"/>
      <c r="LJG62" s="2"/>
      <c r="LJI62" s="2"/>
      <c r="LJK62" s="2"/>
      <c r="LJM62" s="2"/>
      <c r="LJO62" s="2"/>
      <c r="LJQ62" s="2"/>
      <c r="LJS62" s="2"/>
      <c r="LJU62" s="2"/>
      <c r="LJW62" s="2"/>
      <c r="LJY62" s="2"/>
      <c r="LKA62" s="2"/>
      <c r="LKC62" s="2"/>
      <c r="LKE62" s="2"/>
      <c r="LKG62" s="2"/>
      <c r="LKI62" s="2"/>
      <c r="LKK62" s="2"/>
      <c r="LKM62" s="2"/>
      <c r="LKO62" s="2"/>
      <c r="LKQ62" s="2"/>
      <c r="LKS62" s="2"/>
      <c r="LKU62" s="2"/>
      <c r="LKW62" s="2"/>
      <c r="LKY62" s="2"/>
      <c r="LLA62" s="2"/>
      <c r="LLC62" s="2"/>
      <c r="LLE62" s="2"/>
      <c r="LLG62" s="2"/>
      <c r="LLI62" s="2"/>
      <c r="LLK62" s="2"/>
      <c r="LLM62" s="2"/>
      <c r="LLO62" s="2"/>
      <c r="LLQ62" s="2"/>
      <c r="LLS62" s="2"/>
      <c r="LLU62" s="2"/>
      <c r="LLW62" s="2"/>
      <c r="LLY62" s="2"/>
      <c r="LMA62" s="2"/>
      <c r="LMC62" s="2"/>
      <c r="LME62" s="2"/>
      <c r="LMG62" s="2"/>
      <c r="LMI62" s="2"/>
      <c r="LMK62" s="2"/>
      <c r="LMM62" s="2"/>
      <c r="LMO62" s="2"/>
      <c r="LMQ62" s="2"/>
      <c r="LMS62" s="2"/>
      <c r="LMU62" s="2"/>
      <c r="LMW62" s="2"/>
      <c r="LMY62" s="2"/>
      <c r="LNA62" s="2"/>
      <c r="LNC62" s="2"/>
      <c r="LNE62" s="2"/>
      <c r="LNG62" s="2"/>
      <c r="LNI62" s="2"/>
      <c r="LNK62" s="2"/>
      <c r="LNM62" s="2"/>
      <c r="LNO62" s="2"/>
      <c r="LNQ62" s="2"/>
      <c r="LNS62" s="2"/>
      <c r="LNU62" s="2"/>
      <c r="LNW62" s="2"/>
      <c r="LNY62" s="2"/>
      <c r="LOA62" s="2"/>
      <c r="LOC62" s="2"/>
      <c r="LOE62" s="2"/>
      <c r="LOG62" s="2"/>
      <c r="LOI62" s="2"/>
      <c r="LOK62" s="2"/>
      <c r="LOM62" s="2"/>
      <c r="LOO62" s="2"/>
      <c r="LOQ62" s="2"/>
      <c r="LOS62" s="2"/>
      <c r="LOU62" s="2"/>
      <c r="LOW62" s="2"/>
      <c r="LOY62" s="2"/>
      <c r="LPA62" s="2"/>
      <c r="LPC62" s="2"/>
      <c r="LPE62" s="2"/>
      <c r="LPG62" s="2"/>
      <c r="LPI62" s="2"/>
      <c r="LPK62" s="2"/>
      <c r="LPM62" s="2"/>
      <c r="LPO62" s="2"/>
      <c r="LPQ62" s="2"/>
      <c r="LPS62" s="2"/>
      <c r="LPU62" s="2"/>
      <c r="LPW62" s="2"/>
      <c r="LPY62" s="2"/>
      <c r="LQA62" s="2"/>
      <c r="LQC62" s="2"/>
      <c r="LQE62" s="2"/>
      <c r="LQG62" s="2"/>
      <c r="LQI62" s="2"/>
      <c r="LQK62" s="2"/>
      <c r="LQM62" s="2"/>
      <c r="LQO62" s="2"/>
      <c r="LQQ62" s="2"/>
      <c r="LQS62" s="2"/>
      <c r="LQU62" s="2"/>
      <c r="LQW62" s="2"/>
      <c r="LQY62" s="2"/>
      <c r="LRA62" s="2"/>
      <c r="LRC62" s="2"/>
      <c r="LRE62" s="2"/>
      <c r="LRG62" s="2"/>
      <c r="LRI62" s="2"/>
      <c r="LRK62" s="2"/>
      <c r="LRM62" s="2"/>
      <c r="LRO62" s="2"/>
      <c r="LRQ62" s="2"/>
      <c r="LRS62" s="2"/>
      <c r="LRU62" s="2"/>
      <c r="LRW62" s="2"/>
      <c r="LRY62" s="2"/>
      <c r="LSA62" s="2"/>
      <c r="LSC62" s="2"/>
      <c r="LSE62" s="2"/>
      <c r="LSG62" s="2"/>
      <c r="LSI62" s="2"/>
      <c r="LSK62" s="2"/>
      <c r="LSM62" s="2"/>
      <c r="LSO62" s="2"/>
      <c r="LSQ62" s="2"/>
      <c r="LSS62" s="2"/>
      <c r="LSU62" s="2"/>
      <c r="LSW62" s="2"/>
      <c r="LSY62" s="2"/>
      <c r="LTA62" s="2"/>
      <c r="LTC62" s="2"/>
      <c r="LTE62" s="2"/>
      <c r="LTG62" s="2"/>
      <c r="LTI62" s="2"/>
      <c r="LTK62" s="2"/>
      <c r="LTM62" s="2"/>
      <c r="LTO62" s="2"/>
      <c r="LTQ62" s="2"/>
      <c r="LTS62" s="2"/>
      <c r="LTU62" s="2"/>
      <c r="LTW62" s="2"/>
      <c r="LTY62" s="2"/>
      <c r="LUA62" s="2"/>
      <c r="LUC62" s="2"/>
      <c r="LUE62" s="2"/>
      <c r="LUG62" s="2"/>
      <c r="LUI62" s="2"/>
      <c r="LUK62" s="2"/>
      <c r="LUM62" s="2"/>
      <c r="LUO62" s="2"/>
      <c r="LUQ62" s="2"/>
      <c r="LUS62" s="2"/>
      <c r="LUU62" s="2"/>
      <c r="LUW62" s="2"/>
      <c r="LUY62" s="2"/>
      <c r="LVA62" s="2"/>
      <c r="LVC62" s="2"/>
      <c r="LVE62" s="2"/>
      <c r="LVG62" s="2"/>
      <c r="LVI62" s="2"/>
      <c r="LVK62" s="2"/>
      <c r="LVM62" s="2"/>
      <c r="LVO62" s="2"/>
      <c r="LVQ62" s="2"/>
      <c r="LVS62" s="2"/>
      <c r="LVU62" s="2"/>
      <c r="LVW62" s="2"/>
      <c r="LVY62" s="2"/>
      <c r="LWA62" s="2"/>
      <c r="LWC62" s="2"/>
      <c r="LWE62" s="2"/>
      <c r="LWG62" s="2"/>
      <c r="LWI62" s="2"/>
      <c r="LWK62" s="2"/>
      <c r="LWM62" s="2"/>
      <c r="LWO62" s="2"/>
      <c r="LWQ62" s="2"/>
      <c r="LWS62" s="2"/>
      <c r="LWU62" s="2"/>
      <c r="LWW62" s="2"/>
      <c r="LWY62" s="2"/>
      <c r="LXA62" s="2"/>
      <c r="LXC62" s="2"/>
      <c r="LXE62" s="2"/>
      <c r="LXG62" s="2"/>
      <c r="LXI62" s="2"/>
      <c r="LXK62" s="2"/>
      <c r="LXM62" s="2"/>
      <c r="LXO62" s="2"/>
      <c r="LXQ62" s="2"/>
      <c r="LXS62" s="2"/>
      <c r="LXU62" s="2"/>
      <c r="LXW62" s="2"/>
      <c r="LXY62" s="2"/>
      <c r="LYA62" s="2"/>
      <c r="LYC62" s="2"/>
      <c r="LYE62" s="2"/>
      <c r="LYG62" s="2"/>
      <c r="LYI62" s="2"/>
      <c r="LYK62" s="2"/>
      <c r="LYM62" s="2"/>
      <c r="LYO62" s="2"/>
      <c r="LYQ62" s="2"/>
      <c r="LYS62" s="2"/>
      <c r="LYU62" s="2"/>
      <c r="LYW62" s="2"/>
      <c r="LYY62" s="2"/>
      <c r="LZA62" s="2"/>
      <c r="LZC62" s="2"/>
      <c r="LZE62" s="2"/>
      <c r="LZG62" s="2"/>
      <c r="LZI62" s="2"/>
      <c r="LZK62" s="2"/>
      <c r="LZM62" s="2"/>
      <c r="LZO62" s="2"/>
      <c r="LZQ62" s="2"/>
      <c r="LZS62" s="2"/>
      <c r="LZU62" s="2"/>
      <c r="LZW62" s="2"/>
      <c r="LZY62" s="2"/>
      <c r="MAA62" s="2"/>
      <c r="MAC62" s="2"/>
      <c r="MAE62" s="2"/>
      <c r="MAG62" s="2"/>
      <c r="MAI62" s="2"/>
      <c r="MAK62" s="2"/>
      <c r="MAM62" s="2"/>
      <c r="MAO62" s="2"/>
      <c r="MAQ62" s="2"/>
      <c r="MAS62" s="2"/>
      <c r="MAU62" s="2"/>
      <c r="MAW62" s="2"/>
      <c r="MAY62" s="2"/>
      <c r="MBA62" s="2"/>
      <c r="MBC62" s="2"/>
      <c r="MBE62" s="2"/>
      <c r="MBG62" s="2"/>
      <c r="MBI62" s="2"/>
      <c r="MBK62" s="2"/>
      <c r="MBM62" s="2"/>
      <c r="MBO62" s="2"/>
      <c r="MBQ62" s="2"/>
      <c r="MBS62" s="2"/>
      <c r="MBU62" s="2"/>
      <c r="MBW62" s="2"/>
      <c r="MBY62" s="2"/>
      <c r="MCA62" s="2"/>
      <c r="MCC62" s="2"/>
      <c r="MCE62" s="2"/>
      <c r="MCG62" s="2"/>
      <c r="MCI62" s="2"/>
      <c r="MCK62" s="2"/>
      <c r="MCM62" s="2"/>
      <c r="MCO62" s="2"/>
      <c r="MCQ62" s="2"/>
      <c r="MCS62" s="2"/>
      <c r="MCU62" s="2"/>
      <c r="MCW62" s="2"/>
      <c r="MCY62" s="2"/>
      <c r="MDA62" s="2"/>
      <c r="MDC62" s="2"/>
      <c r="MDE62" s="2"/>
      <c r="MDG62" s="2"/>
      <c r="MDI62" s="2"/>
      <c r="MDK62" s="2"/>
      <c r="MDM62" s="2"/>
      <c r="MDO62" s="2"/>
      <c r="MDQ62" s="2"/>
      <c r="MDS62" s="2"/>
      <c r="MDU62" s="2"/>
      <c r="MDW62" s="2"/>
      <c r="MDY62" s="2"/>
      <c r="MEA62" s="2"/>
      <c r="MEC62" s="2"/>
      <c r="MEE62" s="2"/>
      <c r="MEG62" s="2"/>
      <c r="MEI62" s="2"/>
      <c r="MEK62" s="2"/>
      <c r="MEM62" s="2"/>
      <c r="MEO62" s="2"/>
      <c r="MEQ62" s="2"/>
      <c r="MES62" s="2"/>
      <c r="MEU62" s="2"/>
      <c r="MEW62" s="2"/>
      <c r="MEY62" s="2"/>
      <c r="MFA62" s="2"/>
      <c r="MFC62" s="2"/>
      <c r="MFE62" s="2"/>
      <c r="MFG62" s="2"/>
      <c r="MFI62" s="2"/>
      <c r="MFK62" s="2"/>
      <c r="MFM62" s="2"/>
      <c r="MFO62" s="2"/>
      <c r="MFQ62" s="2"/>
      <c r="MFS62" s="2"/>
      <c r="MFU62" s="2"/>
      <c r="MFW62" s="2"/>
      <c r="MFY62" s="2"/>
      <c r="MGA62" s="2"/>
      <c r="MGC62" s="2"/>
      <c r="MGE62" s="2"/>
      <c r="MGG62" s="2"/>
      <c r="MGI62" s="2"/>
      <c r="MGK62" s="2"/>
      <c r="MGM62" s="2"/>
      <c r="MGO62" s="2"/>
      <c r="MGQ62" s="2"/>
      <c r="MGS62" s="2"/>
      <c r="MGU62" s="2"/>
      <c r="MGW62" s="2"/>
      <c r="MGY62" s="2"/>
      <c r="MHA62" s="2"/>
      <c r="MHC62" s="2"/>
      <c r="MHE62" s="2"/>
      <c r="MHG62" s="2"/>
      <c r="MHI62" s="2"/>
      <c r="MHK62" s="2"/>
      <c r="MHM62" s="2"/>
      <c r="MHO62" s="2"/>
      <c r="MHQ62" s="2"/>
      <c r="MHS62" s="2"/>
      <c r="MHU62" s="2"/>
      <c r="MHW62" s="2"/>
      <c r="MHY62" s="2"/>
      <c r="MIA62" s="2"/>
      <c r="MIC62" s="2"/>
      <c r="MIE62" s="2"/>
      <c r="MIG62" s="2"/>
      <c r="MII62" s="2"/>
      <c r="MIK62" s="2"/>
      <c r="MIM62" s="2"/>
      <c r="MIO62" s="2"/>
      <c r="MIQ62" s="2"/>
      <c r="MIS62" s="2"/>
      <c r="MIU62" s="2"/>
      <c r="MIW62" s="2"/>
      <c r="MIY62" s="2"/>
      <c r="MJA62" s="2"/>
      <c r="MJC62" s="2"/>
      <c r="MJE62" s="2"/>
      <c r="MJG62" s="2"/>
      <c r="MJI62" s="2"/>
      <c r="MJK62" s="2"/>
      <c r="MJM62" s="2"/>
      <c r="MJO62" s="2"/>
      <c r="MJQ62" s="2"/>
      <c r="MJS62" s="2"/>
      <c r="MJU62" s="2"/>
      <c r="MJW62" s="2"/>
      <c r="MJY62" s="2"/>
      <c r="MKA62" s="2"/>
      <c r="MKC62" s="2"/>
      <c r="MKE62" s="2"/>
      <c r="MKG62" s="2"/>
      <c r="MKI62" s="2"/>
      <c r="MKK62" s="2"/>
      <c r="MKM62" s="2"/>
      <c r="MKO62" s="2"/>
      <c r="MKQ62" s="2"/>
      <c r="MKS62" s="2"/>
      <c r="MKU62" s="2"/>
      <c r="MKW62" s="2"/>
      <c r="MKY62" s="2"/>
      <c r="MLA62" s="2"/>
      <c r="MLC62" s="2"/>
      <c r="MLE62" s="2"/>
      <c r="MLG62" s="2"/>
      <c r="MLI62" s="2"/>
      <c r="MLK62" s="2"/>
      <c r="MLM62" s="2"/>
      <c r="MLO62" s="2"/>
      <c r="MLQ62" s="2"/>
      <c r="MLS62" s="2"/>
      <c r="MLU62" s="2"/>
      <c r="MLW62" s="2"/>
      <c r="MLY62" s="2"/>
      <c r="MMA62" s="2"/>
      <c r="MMC62" s="2"/>
      <c r="MME62" s="2"/>
      <c r="MMG62" s="2"/>
      <c r="MMI62" s="2"/>
      <c r="MMK62" s="2"/>
      <c r="MMM62" s="2"/>
      <c r="MMO62" s="2"/>
      <c r="MMQ62" s="2"/>
      <c r="MMS62" s="2"/>
      <c r="MMU62" s="2"/>
      <c r="MMW62" s="2"/>
      <c r="MMY62" s="2"/>
      <c r="MNA62" s="2"/>
      <c r="MNC62" s="2"/>
      <c r="MNE62" s="2"/>
      <c r="MNG62" s="2"/>
      <c r="MNI62" s="2"/>
      <c r="MNK62" s="2"/>
      <c r="MNM62" s="2"/>
      <c r="MNO62" s="2"/>
      <c r="MNQ62" s="2"/>
      <c r="MNS62" s="2"/>
      <c r="MNU62" s="2"/>
      <c r="MNW62" s="2"/>
      <c r="MNY62" s="2"/>
      <c r="MOA62" s="2"/>
      <c r="MOC62" s="2"/>
      <c r="MOE62" s="2"/>
      <c r="MOG62" s="2"/>
      <c r="MOI62" s="2"/>
      <c r="MOK62" s="2"/>
      <c r="MOM62" s="2"/>
      <c r="MOO62" s="2"/>
      <c r="MOQ62" s="2"/>
      <c r="MOS62" s="2"/>
      <c r="MOU62" s="2"/>
      <c r="MOW62" s="2"/>
      <c r="MOY62" s="2"/>
      <c r="MPA62" s="2"/>
      <c r="MPC62" s="2"/>
      <c r="MPE62" s="2"/>
      <c r="MPG62" s="2"/>
      <c r="MPI62" s="2"/>
      <c r="MPK62" s="2"/>
      <c r="MPM62" s="2"/>
      <c r="MPO62" s="2"/>
      <c r="MPQ62" s="2"/>
      <c r="MPS62" s="2"/>
      <c r="MPU62" s="2"/>
      <c r="MPW62" s="2"/>
      <c r="MPY62" s="2"/>
      <c r="MQA62" s="2"/>
      <c r="MQC62" s="2"/>
      <c r="MQE62" s="2"/>
      <c r="MQG62" s="2"/>
      <c r="MQI62" s="2"/>
      <c r="MQK62" s="2"/>
      <c r="MQM62" s="2"/>
      <c r="MQO62" s="2"/>
      <c r="MQQ62" s="2"/>
      <c r="MQS62" s="2"/>
      <c r="MQU62" s="2"/>
      <c r="MQW62" s="2"/>
      <c r="MQY62" s="2"/>
      <c r="MRA62" s="2"/>
      <c r="MRC62" s="2"/>
      <c r="MRE62" s="2"/>
      <c r="MRG62" s="2"/>
      <c r="MRI62" s="2"/>
      <c r="MRK62" s="2"/>
      <c r="MRM62" s="2"/>
      <c r="MRO62" s="2"/>
      <c r="MRQ62" s="2"/>
      <c r="MRS62" s="2"/>
      <c r="MRU62" s="2"/>
      <c r="MRW62" s="2"/>
      <c r="MRY62" s="2"/>
      <c r="MSA62" s="2"/>
      <c r="MSC62" s="2"/>
      <c r="MSE62" s="2"/>
      <c r="MSG62" s="2"/>
      <c r="MSI62" s="2"/>
      <c r="MSK62" s="2"/>
      <c r="MSM62" s="2"/>
      <c r="MSO62" s="2"/>
      <c r="MSQ62" s="2"/>
      <c r="MSS62" s="2"/>
      <c r="MSU62" s="2"/>
      <c r="MSW62" s="2"/>
      <c r="MSY62" s="2"/>
      <c r="MTA62" s="2"/>
      <c r="MTC62" s="2"/>
      <c r="MTE62" s="2"/>
      <c r="MTG62" s="2"/>
      <c r="MTI62" s="2"/>
      <c r="MTK62" s="2"/>
      <c r="MTM62" s="2"/>
      <c r="MTO62" s="2"/>
      <c r="MTQ62" s="2"/>
      <c r="MTS62" s="2"/>
      <c r="MTU62" s="2"/>
      <c r="MTW62" s="2"/>
      <c r="MTY62" s="2"/>
      <c r="MUA62" s="2"/>
      <c r="MUC62" s="2"/>
      <c r="MUE62" s="2"/>
      <c r="MUG62" s="2"/>
      <c r="MUI62" s="2"/>
      <c r="MUK62" s="2"/>
      <c r="MUM62" s="2"/>
      <c r="MUO62" s="2"/>
      <c r="MUQ62" s="2"/>
      <c r="MUS62" s="2"/>
      <c r="MUU62" s="2"/>
      <c r="MUW62" s="2"/>
      <c r="MUY62" s="2"/>
      <c r="MVA62" s="2"/>
      <c r="MVC62" s="2"/>
      <c r="MVE62" s="2"/>
      <c r="MVG62" s="2"/>
      <c r="MVI62" s="2"/>
      <c r="MVK62" s="2"/>
      <c r="MVM62" s="2"/>
      <c r="MVO62" s="2"/>
      <c r="MVQ62" s="2"/>
      <c r="MVS62" s="2"/>
      <c r="MVU62" s="2"/>
      <c r="MVW62" s="2"/>
      <c r="MVY62" s="2"/>
      <c r="MWA62" s="2"/>
      <c r="MWC62" s="2"/>
      <c r="MWE62" s="2"/>
      <c r="MWG62" s="2"/>
      <c r="MWI62" s="2"/>
      <c r="MWK62" s="2"/>
      <c r="MWM62" s="2"/>
      <c r="MWO62" s="2"/>
      <c r="MWQ62" s="2"/>
      <c r="MWS62" s="2"/>
      <c r="MWU62" s="2"/>
      <c r="MWW62" s="2"/>
      <c r="MWY62" s="2"/>
      <c r="MXA62" s="2"/>
      <c r="MXC62" s="2"/>
      <c r="MXE62" s="2"/>
      <c r="MXG62" s="2"/>
      <c r="MXI62" s="2"/>
      <c r="MXK62" s="2"/>
      <c r="MXM62" s="2"/>
      <c r="MXO62" s="2"/>
      <c r="MXQ62" s="2"/>
      <c r="MXS62" s="2"/>
      <c r="MXU62" s="2"/>
      <c r="MXW62" s="2"/>
      <c r="MXY62" s="2"/>
      <c r="MYA62" s="2"/>
      <c r="MYC62" s="2"/>
      <c r="MYE62" s="2"/>
      <c r="MYG62" s="2"/>
      <c r="MYI62" s="2"/>
      <c r="MYK62" s="2"/>
      <c r="MYM62" s="2"/>
      <c r="MYO62" s="2"/>
      <c r="MYQ62" s="2"/>
      <c r="MYS62" s="2"/>
      <c r="MYU62" s="2"/>
      <c r="MYW62" s="2"/>
      <c r="MYY62" s="2"/>
      <c r="MZA62" s="2"/>
      <c r="MZC62" s="2"/>
      <c r="MZE62" s="2"/>
      <c r="MZG62" s="2"/>
      <c r="MZI62" s="2"/>
      <c r="MZK62" s="2"/>
      <c r="MZM62" s="2"/>
      <c r="MZO62" s="2"/>
      <c r="MZQ62" s="2"/>
      <c r="MZS62" s="2"/>
      <c r="MZU62" s="2"/>
      <c r="MZW62" s="2"/>
      <c r="MZY62" s="2"/>
      <c r="NAA62" s="2"/>
      <c r="NAC62" s="2"/>
      <c r="NAE62" s="2"/>
      <c r="NAG62" s="2"/>
      <c r="NAI62" s="2"/>
      <c r="NAK62" s="2"/>
      <c r="NAM62" s="2"/>
      <c r="NAO62" s="2"/>
      <c r="NAQ62" s="2"/>
      <c r="NAS62" s="2"/>
      <c r="NAU62" s="2"/>
      <c r="NAW62" s="2"/>
      <c r="NAY62" s="2"/>
      <c r="NBA62" s="2"/>
      <c r="NBC62" s="2"/>
      <c r="NBE62" s="2"/>
      <c r="NBG62" s="2"/>
      <c r="NBI62" s="2"/>
      <c r="NBK62" s="2"/>
      <c r="NBM62" s="2"/>
      <c r="NBO62" s="2"/>
      <c r="NBQ62" s="2"/>
      <c r="NBS62" s="2"/>
      <c r="NBU62" s="2"/>
      <c r="NBW62" s="2"/>
      <c r="NBY62" s="2"/>
      <c r="NCA62" s="2"/>
      <c r="NCC62" s="2"/>
      <c r="NCE62" s="2"/>
      <c r="NCG62" s="2"/>
      <c r="NCI62" s="2"/>
      <c r="NCK62" s="2"/>
      <c r="NCM62" s="2"/>
      <c r="NCO62" s="2"/>
      <c r="NCQ62" s="2"/>
      <c r="NCS62" s="2"/>
      <c r="NCU62" s="2"/>
      <c r="NCW62" s="2"/>
      <c r="NCY62" s="2"/>
      <c r="NDA62" s="2"/>
      <c r="NDC62" s="2"/>
      <c r="NDE62" s="2"/>
      <c r="NDG62" s="2"/>
      <c r="NDI62" s="2"/>
      <c r="NDK62" s="2"/>
      <c r="NDM62" s="2"/>
      <c r="NDO62" s="2"/>
      <c r="NDQ62" s="2"/>
      <c r="NDS62" s="2"/>
      <c r="NDU62" s="2"/>
      <c r="NDW62" s="2"/>
      <c r="NDY62" s="2"/>
      <c r="NEA62" s="2"/>
      <c r="NEC62" s="2"/>
      <c r="NEE62" s="2"/>
      <c r="NEG62" s="2"/>
      <c r="NEI62" s="2"/>
      <c r="NEK62" s="2"/>
      <c r="NEM62" s="2"/>
      <c r="NEO62" s="2"/>
      <c r="NEQ62" s="2"/>
      <c r="NES62" s="2"/>
      <c r="NEU62" s="2"/>
      <c r="NEW62" s="2"/>
      <c r="NEY62" s="2"/>
      <c r="NFA62" s="2"/>
      <c r="NFC62" s="2"/>
      <c r="NFE62" s="2"/>
      <c r="NFG62" s="2"/>
      <c r="NFI62" s="2"/>
      <c r="NFK62" s="2"/>
      <c r="NFM62" s="2"/>
      <c r="NFO62" s="2"/>
      <c r="NFQ62" s="2"/>
      <c r="NFS62" s="2"/>
      <c r="NFU62" s="2"/>
      <c r="NFW62" s="2"/>
      <c r="NFY62" s="2"/>
      <c r="NGA62" s="2"/>
      <c r="NGC62" s="2"/>
      <c r="NGE62" s="2"/>
      <c r="NGG62" s="2"/>
      <c r="NGI62" s="2"/>
      <c r="NGK62" s="2"/>
      <c r="NGM62" s="2"/>
      <c r="NGO62" s="2"/>
      <c r="NGQ62" s="2"/>
      <c r="NGS62" s="2"/>
      <c r="NGU62" s="2"/>
      <c r="NGW62" s="2"/>
      <c r="NGY62" s="2"/>
      <c r="NHA62" s="2"/>
      <c r="NHC62" s="2"/>
      <c r="NHE62" s="2"/>
      <c r="NHG62" s="2"/>
      <c r="NHI62" s="2"/>
      <c r="NHK62" s="2"/>
      <c r="NHM62" s="2"/>
      <c r="NHO62" s="2"/>
      <c r="NHQ62" s="2"/>
      <c r="NHS62" s="2"/>
      <c r="NHU62" s="2"/>
      <c r="NHW62" s="2"/>
      <c r="NHY62" s="2"/>
      <c r="NIA62" s="2"/>
      <c r="NIC62" s="2"/>
      <c r="NIE62" s="2"/>
      <c r="NIG62" s="2"/>
      <c r="NII62" s="2"/>
      <c r="NIK62" s="2"/>
      <c r="NIM62" s="2"/>
      <c r="NIO62" s="2"/>
      <c r="NIQ62" s="2"/>
      <c r="NIS62" s="2"/>
      <c r="NIU62" s="2"/>
      <c r="NIW62" s="2"/>
      <c r="NIY62" s="2"/>
      <c r="NJA62" s="2"/>
      <c r="NJC62" s="2"/>
      <c r="NJE62" s="2"/>
      <c r="NJG62" s="2"/>
      <c r="NJI62" s="2"/>
      <c r="NJK62" s="2"/>
      <c r="NJM62" s="2"/>
      <c r="NJO62" s="2"/>
      <c r="NJQ62" s="2"/>
      <c r="NJS62" s="2"/>
      <c r="NJU62" s="2"/>
      <c r="NJW62" s="2"/>
      <c r="NJY62" s="2"/>
      <c r="NKA62" s="2"/>
      <c r="NKC62" s="2"/>
      <c r="NKE62" s="2"/>
      <c r="NKG62" s="2"/>
      <c r="NKI62" s="2"/>
      <c r="NKK62" s="2"/>
      <c r="NKM62" s="2"/>
      <c r="NKO62" s="2"/>
      <c r="NKQ62" s="2"/>
      <c r="NKS62" s="2"/>
      <c r="NKU62" s="2"/>
      <c r="NKW62" s="2"/>
      <c r="NKY62" s="2"/>
      <c r="NLA62" s="2"/>
      <c r="NLC62" s="2"/>
      <c r="NLE62" s="2"/>
      <c r="NLG62" s="2"/>
      <c r="NLI62" s="2"/>
      <c r="NLK62" s="2"/>
      <c r="NLM62" s="2"/>
      <c r="NLO62" s="2"/>
      <c r="NLQ62" s="2"/>
      <c r="NLS62" s="2"/>
      <c r="NLU62" s="2"/>
      <c r="NLW62" s="2"/>
      <c r="NLY62" s="2"/>
      <c r="NMA62" s="2"/>
      <c r="NMC62" s="2"/>
      <c r="NME62" s="2"/>
      <c r="NMG62" s="2"/>
      <c r="NMI62" s="2"/>
      <c r="NMK62" s="2"/>
      <c r="NMM62" s="2"/>
      <c r="NMO62" s="2"/>
      <c r="NMQ62" s="2"/>
      <c r="NMS62" s="2"/>
      <c r="NMU62" s="2"/>
      <c r="NMW62" s="2"/>
      <c r="NMY62" s="2"/>
      <c r="NNA62" s="2"/>
      <c r="NNC62" s="2"/>
      <c r="NNE62" s="2"/>
      <c r="NNG62" s="2"/>
      <c r="NNI62" s="2"/>
      <c r="NNK62" s="2"/>
      <c r="NNM62" s="2"/>
      <c r="NNO62" s="2"/>
      <c r="NNQ62" s="2"/>
      <c r="NNS62" s="2"/>
      <c r="NNU62" s="2"/>
      <c r="NNW62" s="2"/>
      <c r="NNY62" s="2"/>
      <c r="NOA62" s="2"/>
      <c r="NOC62" s="2"/>
      <c r="NOE62" s="2"/>
      <c r="NOG62" s="2"/>
      <c r="NOI62" s="2"/>
      <c r="NOK62" s="2"/>
      <c r="NOM62" s="2"/>
      <c r="NOO62" s="2"/>
      <c r="NOQ62" s="2"/>
      <c r="NOS62" s="2"/>
      <c r="NOU62" s="2"/>
      <c r="NOW62" s="2"/>
      <c r="NOY62" s="2"/>
      <c r="NPA62" s="2"/>
      <c r="NPC62" s="2"/>
      <c r="NPE62" s="2"/>
      <c r="NPG62" s="2"/>
      <c r="NPI62" s="2"/>
      <c r="NPK62" s="2"/>
      <c r="NPM62" s="2"/>
      <c r="NPO62" s="2"/>
      <c r="NPQ62" s="2"/>
      <c r="NPS62" s="2"/>
      <c r="NPU62" s="2"/>
      <c r="NPW62" s="2"/>
      <c r="NPY62" s="2"/>
      <c r="NQA62" s="2"/>
      <c r="NQC62" s="2"/>
      <c r="NQE62" s="2"/>
      <c r="NQG62" s="2"/>
      <c r="NQI62" s="2"/>
      <c r="NQK62" s="2"/>
      <c r="NQM62" s="2"/>
      <c r="NQO62" s="2"/>
      <c r="NQQ62" s="2"/>
      <c r="NQS62" s="2"/>
      <c r="NQU62" s="2"/>
      <c r="NQW62" s="2"/>
      <c r="NQY62" s="2"/>
      <c r="NRA62" s="2"/>
      <c r="NRC62" s="2"/>
      <c r="NRE62" s="2"/>
      <c r="NRG62" s="2"/>
      <c r="NRI62" s="2"/>
      <c r="NRK62" s="2"/>
      <c r="NRM62" s="2"/>
      <c r="NRO62" s="2"/>
      <c r="NRQ62" s="2"/>
      <c r="NRS62" s="2"/>
      <c r="NRU62" s="2"/>
      <c r="NRW62" s="2"/>
      <c r="NRY62" s="2"/>
      <c r="NSA62" s="2"/>
      <c r="NSC62" s="2"/>
      <c r="NSE62" s="2"/>
      <c r="NSG62" s="2"/>
      <c r="NSI62" s="2"/>
      <c r="NSK62" s="2"/>
      <c r="NSM62" s="2"/>
      <c r="NSO62" s="2"/>
      <c r="NSQ62" s="2"/>
      <c r="NSS62" s="2"/>
      <c r="NSU62" s="2"/>
      <c r="NSW62" s="2"/>
      <c r="NSY62" s="2"/>
      <c r="NTA62" s="2"/>
      <c r="NTC62" s="2"/>
      <c r="NTE62" s="2"/>
      <c r="NTG62" s="2"/>
      <c r="NTI62" s="2"/>
      <c r="NTK62" s="2"/>
      <c r="NTM62" s="2"/>
      <c r="NTO62" s="2"/>
      <c r="NTQ62" s="2"/>
      <c r="NTS62" s="2"/>
      <c r="NTU62" s="2"/>
      <c r="NTW62" s="2"/>
      <c r="NTY62" s="2"/>
      <c r="NUA62" s="2"/>
      <c r="NUC62" s="2"/>
      <c r="NUE62" s="2"/>
      <c r="NUG62" s="2"/>
      <c r="NUI62" s="2"/>
      <c r="NUK62" s="2"/>
      <c r="NUM62" s="2"/>
      <c r="NUO62" s="2"/>
      <c r="NUQ62" s="2"/>
      <c r="NUS62" s="2"/>
      <c r="NUU62" s="2"/>
      <c r="NUW62" s="2"/>
      <c r="NUY62" s="2"/>
      <c r="NVA62" s="2"/>
      <c r="NVC62" s="2"/>
      <c r="NVE62" s="2"/>
      <c r="NVG62" s="2"/>
      <c r="NVI62" s="2"/>
      <c r="NVK62" s="2"/>
      <c r="NVM62" s="2"/>
      <c r="NVO62" s="2"/>
      <c r="NVQ62" s="2"/>
      <c r="NVS62" s="2"/>
      <c r="NVU62" s="2"/>
      <c r="NVW62" s="2"/>
      <c r="NVY62" s="2"/>
      <c r="NWA62" s="2"/>
      <c r="NWC62" s="2"/>
      <c r="NWE62" s="2"/>
      <c r="NWG62" s="2"/>
      <c r="NWI62" s="2"/>
      <c r="NWK62" s="2"/>
      <c r="NWM62" s="2"/>
      <c r="NWO62" s="2"/>
      <c r="NWQ62" s="2"/>
      <c r="NWS62" s="2"/>
      <c r="NWU62" s="2"/>
      <c r="NWW62" s="2"/>
      <c r="NWY62" s="2"/>
      <c r="NXA62" s="2"/>
      <c r="NXC62" s="2"/>
      <c r="NXE62" s="2"/>
      <c r="NXG62" s="2"/>
      <c r="NXI62" s="2"/>
      <c r="NXK62" s="2"/>
      <c r="NXM62" s="2"/>
      <c r="NXO62" s="2"/>
      <c r="NXQ62" s="2"/>
      <c r="NXS62" s="2"/>
      <c r="NXU62" s="2"/>
      <c r="NXW62" s="2"/>
      <c r="NXY62" s="2"/>
      <c r="NYA62" s="2"/>
      <c r="NYC62" s="2"/>
      <c r="NYE62" s="2"/>
      <c r="NYG62" s="2"/>
      <c r="NYI62" s="2"/>
      <c r="NYK62" s="2"/>
      <c r="NYM62" s="2"/>
      <c r="NYO62" s="2"/>
      <c r="NYQ62" s="2"/>
      <c r="NYS62" s="2"/>
      <c r="NYU62" s="2"/>
      <c r="NYW62" s="2"/>
      <c r="NYY62" s="2"/>
      <c r="NZA62" s="2"/>
      <c r="NZC62" s="2"/>
      <c r="NZE62" s="2"/>
      <c r="NZG62" s="2"/>
      <c r="NZI62" s="2"/>
      <c r="NZK62" s="2"/>
      <c r="NZM62" s="2"/>
      <c r="NZO62" s="2"/>
      <c r="NZQ62" s="2"/>
      <c r="NZS62" s="2"/>
      <c r="NZU62" s="2"/>
      <c r="NZW62" s="2"/>
      <c r="NZY62" s="2"/>
      <c r="OAA62" s="2"/>
      <c r="OAC62" s="2"/>
      <c r="OAE62" s="2"/>
      <c r="OAG62" s="2"/>
      <c r="OAI62" s="2"/>
      <c r="OAK62" s="2"/>
      <c r="OAM62" s="2"/>
      <c r="OAO62" s="2"/>
      <c r="OAQ62" s="2"/>
      <c r="OAS62" s="2"/>
      <c r="OAU62" s="2"/>
      <c r="OAW62" s="2"/>
      <c r="OAY62" s="2"/>
      <c r="OBA62" s="2"/>
      <c r="OBC62" s="2"/>
      <c r="OBE62" s="2"/>
      <c r="OBG62" s="2"/>
      <c r="OBI62" s="2"/>
      <c r="OBK62" s="2"/>
      <c r="OBM62" s="2"/>
      <c r="OBO62" s="2"/>
      <c r="OBQ62" s="2"/>
      <c r="OBS62" s="2"/>
      <c r="OBU62" s="2"/>
      <c r="OBW62" s="2"/>
      <c r="OBY62" s="2"/>
      <c r="OCA62" s="2"/>
      <c r="OCC62" s="2"/>
      <c r="OCE62" s="2"/>
      <c r="OCG62" s="2"/>
      <c r="OCI62" s="2"/>
      <c r="OCK62" s="2"/>
      <c r="OCM62" s="2"/>
      <c r="OCO62" s="2"/>
      <c r="OCQ62" s="2"/>
      <c r="OCS62" s="2"/>
      <c r="OCU62" s="2"/>
      <c r="OCW62" s="2"/>
      <c r="OCY62" s="2"/>
      <c r="ODA62" s="2"/>
      <c r="ODC62" s="2"/>
      <c r="ODE62" s="2"/>
      <c r="ODG62" s="2"/>
      <c r="ODI62" s="2"/>
      <c r="ODK62" s="2"/>
      <c r="ODM62" s="2"/>
      <c r="ODO62" s="2"/>
      <c r="ODQ62" s="2"/>
      <c r="ODS62" s="2"/>
      <c r="ODU62" s="2"/>
      <c r="ODW62" s="2"/>
      <c r="ODY62" s="2"/>
      <c r="OEA62" s="2"/>
      <c r="OEC62" s="2"/>
      <c r="OEE62" s="2"/>
      <c r="OEG62" s="2"/>
      <c r="OEI62" s="2"/>
      <c r="OEK62" s="2"/>
      <c r="OEM62" s="2"/>
      <c r="OEO62" s="2"/>
      <c r="OEQ62" s="2"/>
      <c r="OES62" s="2"/>
      <c r="OEU62" s="2"/>
      <c r="OEW62" s="2"/>
      <c r="OEY62" s="2"/>
      <c r="OFA62" s="2"/>
      <c r="OFC62" s="2"/>
      <c r="OFE62" s="2"/>
      <c r="OFG62" s="2"/>
      <c r="OFI62" s="2"/>
      <c r="OFK62" s="2"/>
      <c r="OFM62" s="2"/>
      <c r="OFO62" s="2"/>
      <c r="OFQ62" s="2"/>
      <c r="OFS62" s="2"/>
      <c r="OFU62" s="2"/>
      <c r="OFW62" s="2"/>
      <c r="OFY62" s="2"/>
      <c r="OGA62" s="2"/>
      <c r="OGC62" s="2"/>
      <c r="OGE62" s="2"/>
      <c r="OGG62" s="2"/>
      <c r="OGI62" s="2"/>
      <c r="OGK62" s="2"/>
      <c r="OGM62" s="2"/>
      <c r="OGO62" s="2"/>
      <c r="OGQ62" s="2"/>
      <c r="OGS62" s="2"/>
      <c r="OGU62" s="2"/>
      <c r="OGW62" s="2"/>
      <c r="OGY62" s="2"/>
      <c r="OHA62" s="2"/>
      <c r="OHC62" s="2"/>
      <c r="OHE62" s="2"/>
      <c r="OHG62" s="2"/>
      <c r="OHI62" s="2"/>
      <c r="OHK62" s="2"/>
      <c r="OHM62" s="2"/>
      <c r="OHO62" s="2"/>
      <c r="OHQ62" s="2"/>
      <c r="OHS62" s="2"/>
      <c r="OHU62" s="2"/>
      <c r="OHW62" s="2"/>
      <c r="OHY62" s="2"/>
      <c r="OIA62" s="2"/>
      <c r="OIC62" s="2"/>
      <c r="OIE62" s="2"/>
      <c r="OIG62" s="2"/>
      <c r="OII62" s="2"/>
      <c r="OIK62" s="2"/>
      <c r="OIM62" s="2"/>
      <c r="OIO62" s="2"/>
      <c r="OIQ62" s="2"/>
      <c r="OIS62" s="2"/>
      <c r="OIU62" s="2"/>
      <c r="OIW62" s="2"/>
      <c r="OIY62" s="2"/>
      <c r="OJA62" s="2"/>
      <c r="OJC62" s="2"/>
      <c r="OJE62" s="2"/>
      <c r="OJG62" s="2"/>
      <c r="OJI62" s="2"/>
      <c r="OJK62" s="2"/>
      <c r="OJM62" s="2"/>
      <c r="OJO62" s="2"/>
      <c r="OJQ62" s="2"/>
      <c r="OJS62" s="2"/>
      <c r="OJU62" s="2"/>
      <c r="OJW62" s="2"/>
      <c r="OJY62" s="2"/>
      <c r="OKA62" s="2"/>
      <c r="OKC62" s="2"/>
      <c r="OKE62" s="2"/>
      <c r="OKG62" s="2"/>
      <c r="OKI62" s="2"/>
      <c r="OKK62" s="2"/>
      <c r="OKM62" s="2"/>
      <c r="OKO62" s="2"/>
      <c r="OKQ62" s="2"/>
      <c r="OKS62" s="2"/>
      <c r="OKU62" s="2"/>
      <c r="OKW62" s="2"/>
      <c r="OKY62" s="2"/>
      <c r="OLA62" s="2"/>
      <c r="OLC62" s="2"/>
      <c r="OLE62" s="2"/>
      <c r="OLG62" s="2"/>
      <c r="OLI62" s="2"/>
      <c r="OLK62" s="2"/>
      <c r="OLM62" s="2"/>
      <c r="OLO62" s="2"/>
      <c r="OLQ62" s="2"/>
      <c r="OLS62" s="2"/>
      <c r="OLU62" s="2"/>
      <c r="OLW62" s="2"/>
      <c r="OLY62" s="2"/>
      <c r="OMA62" s="2"/>
      <c r="OMC62" s="2"/>
      <c r="OME62" s="2"/>
      <c r="OMG62" s="2"/>
      <c r="OMI62" s="2"/>
      <c r="OMK62" s="2"/>
      <c r="OMM62" s="2"/>
      <c r="OMO62" s="2"/>
      <c r="OMQ62" s="2"/>
      <c r="OMS62" s="2"/>
      <c r="OMU62" s="2"/>
      <c r="OMW62" s="2"/>
      <c r="OMY62" s="2"/>
      <c r="ONA62" s="2"/>
      <c r="ONC62" s="2"/>
      <c r="ONE62" s="2"/>
      <c r="ONG62" s="2"/>
      <c r="ONI62" s="2"/>
      <c r="ONK62" s="2"/>
      <c r="ONM62" s="2"/>
      <c r="ONO62" s="2"/>
      <c r="ONQ62" s="2"/>
      <c r="ONS62" s="2"/>
      <c r="ONU62" s="2"/>
      <c r="ONW62" s="2"/>
      <c r="ONY62" s="2"/>
      <c r="OOA62" s="2"/>
      <c r="OOC62" s="2"/>
      <c r="OOE62" s="2"/>
      <c r="OOG62" s="2"/>
      <c r="OOI62" s="2"/>
      <c r="OOK62" s="2"/>
      <c r="OOM62" s="2"/>
      <c r="OOO62" s="2"/>
      <c r="OOQ62" s="2"/>
      <c r="OOS62" s="2"/>
      <c r="OOU62" s="2"/>
      <c r="OOW62" s="2"/>
      <c r="OOY62" s="2"/>
      <c r="OPA62" s="2"/>
      <c r="OPC62" s="2"/>
      <c r="OPE62" s="2"/>
      <c r="OPG62" s="2"/>
      <c r="OPI62" s="2"/>
      <c r="OPK62" s="2"/>
      <c r="OPM62" s="2"/>
      <c r="OPO62" s="2"/>
      <c r="OPQ62" s="2"/>
      <c r="OPS62" s="2"/>
      <c r="OPU62" s="2"/>
      <c r="OPW62" s="2"/>
      <c r="OPY62" s="2"/>
      <c r="OQA62" s="2"/>
      <c r="OQC62" s="2"/>
      <c r="OQE62" s="2"/>
      <c r="OQG62" s="2"/>
      <c r="OQI62" s="2"/>
      <c r="OQK62" s="2"/>
      <c r="OQM62" s="2"/>
      <c r="OQO62" s="2"/>
      <c r="OQQ62" s="2"/>
      <c r="OQS62" s="2"/>
      <c r="OQU62" s="2"/>
      <c r="OQW62" s="2"/>
      <c r="OQY62" s="2"/>
      <c r="ORA62" s="2"/>
      <c r="ORC62" s="2"/>
      <c r="ORE62" s="2"/>
      <c r="ORG62" s="2"/>
      <c r="ORI62" s="2"/>
      <c r="ORK62" s="2"/>
      <c r="ORM62" s="2"/>
      <c r="ORO62" s="2"/>
      <c r="ORQ62" s="2"/>
      <c r="ORS62" s="2"/>
      <c r="ORU62" s="2"/>
      <c r="ORW62" s="2"/>
      <c r="ORY62" s="2"/>
      <c r="OSA62" s="2"/>
      <c r="OSC62" s="2"/>
      <c r="OSE62" s="2"/>
      <c r="OSG62" s="2"/>
      <c r="OSI62" s="2"/>
      <c r="OSK62" s="2"/>
      <c r="OSM62" s="2"/>
      <c r="OSO62" s="2"/>
      <c r="OSQ62" s="2"/>
      <c r="OSS62" s="2"/>
      <c r="OSU62" s="2"/>
      <c r="OSW62" s="2"/>
      <c r="OSY62" s="2"/>
      <c r="OTA62" s="2"/>
      <c r="OTC62" s="2"/>
      <c r="OTE62" s="2"/>
      <c r="OTG62" s="2"/>
      <c r="OTI62" s="2"/>
      <c r="OTK62" s="2"/>
      <c r="OTM62" s="2"/>
      <c r="OTO62" s="2"/>
      <c r="OTQ62" s="2"/>
      <c r="OTS62" s="2"/>
      <c r="OTU62" s="2"/>
      <c r="OTW62" s="2"/>
      <c r="OTY62" s="2"/>
      <c r="OUA62" s="2"/>
      <c r="OUC62" s="2"/>
      <c r="OUE62" s="2"/>
      <c r="OUG62" s="2"/>
      <c r="OUI62" s="2"/>
      <c r="OUK62" s="2"/>
      <c r="OUM62" s="2"/>
      <c r="OUO62" s="2"/>
      <c r="OUQ62" s="2"/>
      <c r="OUS62" s="2"/>
      <c r="OUU62" s="2"/>
      <c r="OUW62" s="2"/>
      <c r="OUY62" s="2"/>
      <c r="OVA62" s="2"/>
      <c r="OVC62" s="2"/>
      <c r="OVE62" s="2"/>
      <c r="OVG62" s="2"/>
      <c r="OVI62" s="2"/>
      <c r="OVK62" s="2"/>
      <c r="OVM62" s="2"/>
      <c r="OVO62" s="2"/>
      <c r="OVQ62" s="2"/>
      <c r="OVS62" s="2"/>
      <c r="OVU62" s="2"/>
      <c r="OVW62" s="2"/>
      <c r="OVY62" s="2"/>
      <c r="OWA62" s="2"/>
      <c r="OWC62" s="2"/>
      <c r="OWE62" s="2"/>
      <c r="OWG62" s="2"/>
      <c r="OWI62" s="2"/>
      <c r="OWK62" s="2"/>
      <c r="OWM62" s="2"/>
      <c r="OWO62" s="2"/>
      <c r="OWQ62" s="2"/>
      <c r="OWS62" s="2"/>
      <c r="OWU62" s="2"/>
      <c r="OWW62" s="2"/>
      <c r="OWY62" s="2"/>
      <c r="OXA62" s="2"/>
      <c r="OXC62" s="2"/>
      <c r="OXE62" s="2"/>
      <c r="OXG62" s="2"/>
      <c r="OXI62" s="2"/>
      <c r="OXK62" s="2"/>
      <c r="OXM62" s="2"/>
      <c r="OXO62" s="2"/>
      <c r="OXQ62" s="2"/>
      <c r="OXS62" s="2"/>
      <c r="OXU62" s="2"/>
      <c r="OXW62" s="2"/>
      <c r="OXY62" s="2"/>
      <c r="OYA62" s="2"/>
      <c r="OYC62" s="2"/>
      <c r="OYE62" s="2"/>
      <c r="OYG62" s="2"/>
      <c r="OYI62" s="2"/>
      <c r="OYK62" s="2"/>
      <c r="OYM62" s="2"/>
      <c r="OYO62" s="2"/>
      <c r="OYQ62" s="2"/>
      <c r="OYS62" s="2"/>
      <c r="OYU62" s="2"/>
      <c r="OYW62" s="2"/>
      <c r="OYY62" s="2"/>
      <c r="OZA62" s="2"/>
      <c r="OZC62" s="2"/>
      <c r="OZE62" s="2"/>
      <c r="OZG62" s="2"/>
      <c r="OZI62" s="2"/>
      <c r="OZK62" s="2"/>
      <c r="OZM62" s="2"/>
      <c r="OZO62" s="2"/>
      <c r="OZQ62" s="2"/>
      <c r="OZS62" s="2"/>
      <c r="OZU62" s="2"/>
      <c r="OZW62" s="2"/>
      <c r="OZY62" s="2"/>
      <c r="PAA62" s="2"/>
      <c r="PAC62" s="2"/>
      <c r="PAE62" s="2"/>
      <c r="PAG62" s="2"/>
      <c r="PAI62" s="2"/>
      <c r="PAK62" s="2"/>
      <c r="PAM62" s="2"/>
      <c r="PAO62" s="2"/>
      <c r="PAQ62" s="2"/>
      <c r="PAS62" s="2"/>
      <c r="PAU62" s="2"/>
      <c r="PAW62" s="2"/>
      <c r="PAY62" s="2"/>
      <c r="PBA62" s="2"/>
      <c r="PBC62" s="2"/>
      <c r="PBE62" s="2"/>
      <c r="PBG62" s="2"/>
      <c r="PBI62" s="2"/>
      <c r="PBK62" s="2"/>
      <c r="PBM62" s="2"/>
      <c r="PBO62" s="2"/>
      <c r="PBQ62" s="2"/>
      <c r="PBS62" s="2"/>
      <c r="PBU62" s="2"/>
      <c r="PBW62" s="2"/>
      <c r="PBY62" s="2"/>
      <c r="PCA62" s="2"/>
      <c r="PCC62" s="2"/>
      <c r="PCE62" s="2"/>
      <c r="PCG62" s="2"/>
      <c r="PCI62" s="2"/>
      <c r="PCK62" s="2"/>
      <c r="PCM62" s="2"/>
      <c r="PCO62" s="2"/>
      <c r="PCQ62" s="2"/>
      <c r="PCS62" s="2"/>
      <c r="PCU62" s="2"/>
      <c r="PCW62" s="2"/>
      <c r="PCY62" s="2"/>
      <c r="PDA62" s="2"/>
      <c r="PDC62" s="2"/>
      <c r="PDE62" s="2"/>
      <c r="PDG62" s="2"/>
      <c r="PDI62" s="2"/>
      <c r="PDK62" s="2"/>
      <c r="PDM62" s="2"/>
      <c r="PDO62" s="2"/>
      <c r="PDQ62" s="2"/>
      <c r="PDS62" s="2"/>
      <c r="PDU62" s="2"/>
      <c r="PDW62" s="2"/>
      <c r="PDY62" s="2"/>
      <c r="PEA62" s="2"/>
      <c r="PEC62" s="2"/>
      <c r="PEE62" s="2"/>
      <c r="PEG62" s="2"/>
      <c r="PEI62" s="2"/>
      <c r="PEK62" s="2"/>
      <c r="PEM62" s="2"/>
      <c r="PEO62" s="2"/>
      <c r="PEQ62" s="2"/>
      <c r="PES62" s="2"/>
      <c r="PEU62" s="2"/>
      <c r="PEW62" s="2"/>
      <c r="PEY62" s="2"/>
      <c r="PFA62" s="2"/>
      <c r="PFC62" s="2"/>
      <c r="PFE62" s="2"/>
      <c r="PFG62" s="2"/>
      <c r="PFI62" s="2"/>
      <c r="PFK62" s="2"/>
      <c r="PFM62" s="2"/>
      <c r="PFO62" s="2"/>
      <c r="PFQ62" s="2"/>
      <c r="PFS62" s="2"/>
      <c r="PFU62" s="2"/>
      <c r="PFW62" s="2"/>
      <c r="PFY62" s="2"/>
      <c r="PGA62" s="2"/>
      <c r="PGC62" s="2"/>
      <c r="PGE62" s="2"/>
      <c r="PGG62" s="2"/>
      <c r="PGI62" s="2"/>
      <c r="PGK62" s="2"/>
      <c r="PGM62" s="2"/>
      <c r="PGO62" s="2"/>
      <c r="PGQ62" s="2"/>
      <c r="PGS62" s="2"/>
      <c r="PGU62" s="2"/>
      <c r="PGW62" s="2"/>
      <c r="PGY62" s="2"/>
      <c r="PHA62" s="2"/>
      <c r="PHC62" s="2"/>
      <c r="PHE62" s="2"/>
      <c r="PHG62" s="2"/>
      <c r="PHI62" s="2"/>
      <c r="PHK62" s="2"/>
      <c r="PHM62" s="2"/>
      <c r="PHO62" s="2"/>
      <c r="PHQ62" s="2"/>
      <c r="PHS62" s="2"/>
      <c r="PHU62" s="2"/>
      <c r="PHW62" s="2"/>
      <c r="PHY62" s="2"/>
      <c r="PIA62" s="2"/>
      <c r="PIC62" s="2"/>
      <c r="PIE62" s="2"/>
      <c r="PIG62" s="2"/>
      <c r="PII62" s="2"/>
      <c r="PIK62" s="2"/>
      <c r="PIM62" s="2"/>
      <c r="PIO62" s="2"/>
      <c r="PIQ62" s="2"/>
      <c r="PIS62" s="2"/>
      <c r="PIU62" s="2"/>
      <c r="PIW62" s="2"/>
      <c r="PIY62" s="2"/>
      <c r="PJA62" s="2"/>
      <c r="PJC62" s="2"/>
      <c r="PJE62" s="2"/>
      <c r="PJG62" s="2"/>
      <c r="PJI62" s="2"/>
      <c r="PJK62" s="2"/>
      <c r="PJM62" s="2"/>
      <c r="PJO62" s="2"/>
      <c r="PJQ62" s="2"/>
      <c r="PJS62" s="2"/>
      <c r="PJU62" s="2"/>
      <c r="PJW62" s="2"/>
      <c r="PJY62" s="2"/>
      <c r="PKA62" s="2"/>
      <c r="PKC62" s="2"/>
      <c r="PKE62" s="2"/>
      <c r="PKG62" s="2"/>
      <c r="PKI62" s="2"/>
      <c r="PKK62" s="2"/>
      <c r="PKM62" s="2"/>
      <c r="PKO62" s="2"/>
      <c r="PKQ62" s="2"/>
      <c r="PKS62" s="2"/>
      <c r="PKU62" s="2"/>
      <c r="PKW62" s="2"/>
      <c r="PKY62" s="2"/>
      <c r="PLA62" s="2"/>
      <c r="PLC62" s="2"/>
      <c r="PLE62" s="2"/>
      <c r="PLG62" s="2"/>
      <c r="PLI62" s="2"/>
      <c r="PLK62" s="2"/>
      <c r="PLM62" s="2"/>
      <c r="PLO62" s="2"/>
      <c r="PLQ62" s="2"/>
      <c r="PLS62" s="2"/>
      <c r="PLU62" s="2"/>
      <c r="PLW62" s="2"/>
      <c r="PLY62" s="2"/>
      <c r="PMA62" s="2"/>
      <c r="PMC62" s="2"/>
      <c r="PME62" s="2"/>
      <c r="PMG62" s="2"/>
      <c r="PMI62" s="2"/>
      <c r="PMK62" s="2"/>
      <c r="PMM62" s="2"/>
      <c r="PMO62" s="2"/>
      <c r="PMQ62" s="2"/>
      <c r="PMS62" s="2"/>
      <c r="PMU62" s="2"/>
      <c r="PMW62" s="2"/>
      <c r="PMY62" s="2"/>
      <c r="PNA62" s="2"/>
      <c r="PNC62" s="2"/>
      <c r="PNE62" s="2"/>
      <c r="PNG62" s="2"/>
      <c r="PNI62" s="2"/>
      <c r="PNK62" s="2"/>
      <c r="PNM62" s="2"/>
      <c r="PNO62" s="2"/>
      <c r="PNQ62" s="2"/>
      <c r="PNS62" s="2"/>
      <c r="PNU62" s="2"/>
      <c r="PNW62" s="2"/>
      <c r="PNY62" s="2"/>
      <c r="POA62" s="2"/>
      <c r="POC62" s="2"/>
      <c r="POE62" s="2"/>
      <c r="POG62" s="2"/>
      <c r="POI62" s="2"/>
      <c r="POK62" s="2"/>
      <c r="POM62" s="2"/>
      <c r="POO62" s="2"/>
      <c r="POQ62" s="2"/>
      <c r="POS62" s="2"/>
      <c r="POU62" s="2"/>
      <c r="POW62" s="2"/>
      <c r="POY62" s="2"/>
      <c r="PPA62" s="2"/>
      <c r="PPC62" s="2"/>
      <c r="PPE62" s="2"/>
      <c r="PPG62" s="2"/>
      <c r="PPI62" s="2"/>
      <c r="PPK62" s="2"/>
      <c r="PPM62" s="2"/>
      <c r="PPO62" s="2"/>
      <c r="PPQ62" s="2"/>
      <c r="PPS62" s="2"/>
      <c r="PPU62" s="2"/>
      <c r="PPW62" s="2"/>
      <c r="PPY62" s="2"/>
      <c r="PQA62" s="2"/>
      <c r="PQC62" s="2"/>
      <c r="PQE62" s="2"/>
      <c r="PQG62" s="2"/>
      <c r="PQI62" s="2"/>
      <c r="PQK62" s="2"/>
      <c r="PQM62" s="2"/>
      <c r="PQO62" s="2"/>
      <c r="PQQ62" s="2"/>
      <c r="PQS62" s="2"/>
      <c r="PQU62" s="2"/>
      <c r="PQW62" s="2"/>
      <c r="PQY62" s="2"/>
      <c r="PRA62" s="2"/>
      <c r="PRC62" s="2"/>
      <c r="PRE62" s="2"/>
      <c r="PRG62" s="2"/>
      <c r="PRI62" s="2"/>
      <c r="PRK62" s="2"/>
      <c r="PRM62" s="2"/>
      <c r="PRO62" s="2"/>
      <c r="PRQ62" s="2"/>
      <c r="PRS62" s="2"/>
      <c r="PRU62" s="2"/>
      <c r="PRW62" s="2"/>
      <c r="PRY62" s="2"/>
      <c r="PSA62" s="2"/>
      <c r="PSC62" s="2"/>
      <c r="PSE62" s="2"/>
      <c r="PSG62" s="2"/>
      <c r="PSI62" s="2"/>
      <c r="PSK62" s="2"/>
      <c r="PSM62" s="2"/>
      <c r="PSO62" s="2"/>
      <c r="PSQ62" s="2"/>
      <c r="PSS62" s="2"/>
      <c r="PSU62" s="2"/>
      <c r="PSW62" s="2"/>
      <c r="PSY62" s="2"/>
      <c r="PTA62" s="2"/>
      <c r="PTC62" s="2"/>
      <c r="PTE62" s="2"/>
      <c r="PTG62" s="2"/>
      <c r="PTI62" s="2"/>
      <c r="PTK62" s="2"/>
      <c r="PTM62" s="2"/>
      <c r="PTO62" s="2"/>
      <c r="PTQ62" s="2"/>
      <c r="PTS62" s="2"/>
      <c r="PTU62" s="2"/>
      <c r="PTW62" s="2"/>
      <c r="PTY62" s="2"/>
      <c r="PUA62" s="2"/>
      <c r="PUC62" s="2"/>
      <c r="PUE62" s="2"/>
      <c r="PUG62" s="2"/>
      <c r="PUI62" s="2"/>
      <c r="PUK62" s="2"/>
      <c r="PUM62" s="2"/>
      <c r="PUO62" s="2"/>
      <c r="PUQ62" s="2"/>
      <c r="PUS62" s="2"/>
      <c r="PUU62" s="2"/>
      <c r="PUW62" s="2"/>
      <c r="PUY62" s="2"/>
      <c r="PVA62" s="2"/>
      <c r="PVC62" s="2"/>
      <c r="PVE62" s="2"/>
      <c r="PVG62" s="2"/>
      <c r="PVI62" s="2"/>
      <c r="PVK62" s="2"/>
      <c r="PVM62" s="2"/>
      <c r="PVO62" s="2"/>
      <c r="PVQ62" s="2"/>
      <c r="PVS62" s="2"/>
      <c r="PVU62" s="2"/>
      <c r="PVW62" s="2"/>
      <c r="PVY62" s="2"/>
      <c r="PWA62" s="2"/>
      <c r="PWC62" s="2"/>
      <c r="PWE62" s="2"/>
      <c r="PWG62" s="2"/>
      <c r="PWI62" s="2"/>
      <c r="PWK62" s="2"/>
      <c r="PWM62" s="2"/>
      <c r="PWO62" s="2"/>
      <c r="PWQ62" s="2"/>
      <c r="PWS62" s="2"/>
      <c r="PWU62" s="2"/>
      <c r="PWW62" s="2"/>
      <c r="PWY62" s="2"/>
      <c r="PXA62" s="2"/>
      <c r="PXC62" s="2"/>
      <c r="PXE62" s="2"/>
      <c r="PXG62" s="2"/>
      <c r="PXI62" s="2"/>
      <c r="PXK62" s="2"/>
      <c r="PXM62" s="2"/>
      <c r="PXO62" s="2"/>
      <c r="PXQ62" s="2"/>
      <c r="PXS62" s="2"/>
      <c r="PXU62" s="2"/>
      <c r="PXW62" s="2"/>
      <c r="PXY62" s="2"/>
      <c r="PYA62" s="2"/>
      <c r="PYC62" s="2"/>
      <c r="PYE62" s="2"/>
      <c r="PYG62" s="2"/>
      <c r="PYI62" s="2"/>
      <c r="PYK62" s="2"/>
      <c r="PYM62" s="2"/>
      <c r="PYO62" s="2"/>
      <c r="PYQ62" s="2"/>
      <c r="PYS62" s="2"/>
      <c r="PYU62" s="2"/>
      <c r="PYW62" s="2"/>
      <c r="PYY62" s="2"/>
      <c r="PZA62" s="2"/>
      <c r="PZC62" s="2"/>
      <c r="PZE62" s="2"/>
      <c r="PZG62" s="2"/>
      <c r="PZI62" s="2"/>
      <c r="PZK62" s="2"/>
      <c r="PZM62" s="2"/>
      <c r="PZO62" s="2"/>
      <c r="PZQ62" s="2"/>
      <c r="PZS62" s="2"/>
      <c r="PZU62" s="2"/>
      <c r="PZW62" s="2"/>
      <c r="PZY62" s="2"/>
      <c r="QAA62" s="2"/>
      <c r="QAC62" s="2"/>
      <c r="QAE62" s="2"/>
      <c r="QAG62" s="2"/>
      <c r="QAI62" s="2"/>
      <c r="QAK62" s="2"/>
      <c r="QAM62" s="2"/>
      <c r="QAO62" s="2"/>
      <c r="QAQ62" s="2"/>
      <c r="QAS62" s="2"/>
      <c r="QAU62" s="2"/>
      <c r="QAW62" s="2"/>
      <c r="QAY62" s="2"/>
      <c r="QBA62" s="2"/>
      <c r="QBC62" s="2"/>
      <c r="QBE62" s="2"/>
      <c r="QBG62" s="2"/>
      <c r="QBI62" s="2"/>
      <c r="QBK62" s="2"/>
      <c r="QBM62" s="2"/>
      <c r="QBO62" s="2"/>
      <c r="QBQ62" s="2"/>
      <c r="QBS62" s="2"/>
      <c r="QBU62" s="2"/>
      <c r="QBW62" s="2"/>
      <c r="QBY62" s="2"/>
      <c r="QCA62" s="2"/>
      <c r="QCC62" s="2"/>
      <c r="QCE62" s="2"/>
      <c r="QCG62" s="2"/>
      <c r="QCI62" s="2"/>
      <c r="QCK62" s="2"/>
      <c r="QCM62" s="2"/>
      <c r="QCO62" s="2"/>
      <c r="QCQ62" s="2"/>
      <c r="QCS62" s="2"/>
      <c r="QCU62" s="2"/>
      <c r="QCW62" s="2"/>
      <c r="QCY62" s="2"/>
      <c r="QDA62" s="2"/>
      <c r="QDC62" s="2"/>
      <c r="QDE62" s="2"/>
      <c r="QDG62" s="2"/>
      <c r="QDI62" s="2"/>
      <c r="QDK62" s="2"/>
      <c r="QDM62" s="2"/>
      <c r="QDO62" s="2"/>
      <c r="QDQ62" s="2"/>
      <c r="QDS62" s="2"/>
      <c r="QDU62" s="2"/>
      <c r="QDW62" s="2"/>
      <c r="QDY62" s="2"/>
      <c r="QEA62" s="2"/>
      <c r="QEC62" s="2"/>
      <c r="QEE62" s="2"/>
      <c r="QEG62" s="2"/>
      <c r="QEI62" s="2"/>
      <c r="QEK62" s="2"/>
      <c r="QEM62" s="2"/>
      <c r="QEO62" s="2"/>
      <c r="QEQ62" s="2"/>
      <c r="QES62" s="2"/>
      <c r="QEU62" s="2"/>
      <c r="QEW62" s="2"/>
      <c r="QEY62" s="2"/>
      <c r="QFA62" s="2"/>
      <c r="QFC62" s="2"/>
      <c r="QFE62" s="2"/>
      <c r="QFG62" s="2"/>
      <c r="QFI62" s="2"/>
      <c r="QFK62" s="2"/>
      <c r="QFM62" s="2"/>
      <c r="QFO62" s="2"/>
      <c r="QFQ62" s="2"/>
      <c r="QFS62" s="2"/>
      <c r="QFU62" s="2"/>
      <c r="QFW62" s="2"/>
      <c r="QFY62" s="2"/>
      <c r="QGA62" s="2"/>
      <c r="QGC62" s="2"/>
      <c r="QGE62" s="2"/>
      <c r="QGG62" s="2"/>
      <c r="QGI62" s="2"/>
      <c r="QGK62" s="2"/>
      <c r="QGM62" s="2"/>
      <c r="QGO62" s="2"/>
      <c r="QGQ62" s="2"/>
      <c r="QGS62" s="2"/>
      <c r="QGU62" s="2"/>
      <c r="QGW62" s="2"/>
      <c r="QGY62" s="2"/>
      <c r="QHA62" s="2"/>
      <c r="QHC62" s="2"/>
      <c r="QHE62" s="2"/>
      <c r="QHG62" s="2"/>
      <c r="QHI62" s="2"/>
      <c r="QHK62" s="2"/>
      <c r="QHM62" s="2"/>
      <c r="QHO62" s="2"/>
      <c r="QHQ62" s="2"/>
      <c r="QHS62" s="2"/>
      <c r="QHU62" s="2"/>
      <c r="QHW62" s="2"/>
      <c r="QHY62" s="2"/>
      <c r="QIA62" s="2"/>
      <c r="QIC62" s="2"/>
      <c r="QIE62" s="2"/>
      <c r="QIG62" s="2"/>
      <c r="QII62" s="2"/>
      <c r="QIK62" s="2"/>
      <c r="QIM62" s="2"/>
      <c r="QIO62" s="2"/>
      <c r="QIQ62" s="2"/>
      <c r="QIS62" s="2"/>
      <c r="QIU62" s="2"/>
      <c r="QIW62" s="2"/>
      <c r="QIY62" s="2"/>
      <c r="QJA62" s="2"/>
      <c r="QJC62" s="2"/>
      <c r="QJE62" s="2"/>
      <c r="QJG62" s="2"/>
      <c r="QJI62" s="2"/>
      <c r="QJK62" s="2"/>
      <c r="QJM62" s="2"/>
      <c r="QJO62" s="2"/>
      <c r="QJQ62" s="2"/>
      <c r="QJS62" s="2"/>
      <c r="QJU62" s="2"/>
      <c r="QJW62" s="2"/>
      <c r="QJY62" s="2"/>
      <c r="QKA62" s="2"/>
      <c r="QKC62" s="2"/>
      <c r="QKE62" s="2"/>
      <c r="QKG62" s="2"/>
      <c r="QKI62" s="2"/>
      <c r="QKK62" s="2"/>
      <c r="QKM62" s="2"/>
      <c r="QKO62" s="2"/>
      <c r="QKQ62" s="2"/>
      <c r="QKS62" s="2"/>
      <c r="QKU62" s="2"/>
      <c r="QKW62" s="2"/>
      <c r="QKY62" s="2"/>
      <c r="QLA62" s="2"/>
      <c r="QLC62" s="2"/>
      <c r="QLE62" s="2"/>
      <c r="QLG62" s="2"/>
      <c r="QLI62" s="2"/>
      <c r="QLK62" s="2"/>
      <c r="QLM62" s="2"/>
      <c r="QLO62" s="2"/>
      <c r="QLQ62" s="2"/>
      <c r="QLS62" s="2"/>
      <c r="QLU62" s="2"/>
      <c r="QLW62" s="2"/>
      <c r="QLY62" s="2"/>
      <c r="QMA62" s="2"/>
      <c r="QMC62" s="2"/>
      <c r="QME62" s="2"/>
      <c r="QMG62" s="2"/>
      <c r="QMI62" s="2"/>
      <c r="QMK62" s="2"/>
      <c r="QMM62" s="2"/>
      <c r="QMO62" s="2"/>
      <c r="QMQ62" s="2"/>
      <c r="QMS62" s="2"/>
      <c r="QMU62" s="2"/>
      <c r="QMW62" s="2"/>
      <c r="QMY62" s="2"/>
      <c r="QNA62" s="2"/>
      <c r="QNC62" s="2"/>
      <c r="QNE62" s="2"/>
      <c r="QNG62" s="2"/>
      <c r="QNI62" s="2"/>
      <c r="QNK62" s="2"/>
      <c r="QNM62" s="2"/>
      <c r="QNO62" s="2"/>
      <c r="QNQ62" s="2"/>
      <c r="QNS62" s="2"/>
      <c r="QNU62" s="2"/>
      <c r="QNW62" s="2"/>
      <c r="QNY62" s="2"/>
      <c r="QOA62" s="2"/>
      <c r="QOC62" s="2"/>
      <c r="QOE62" s="2"/>
      <c r="QOG62" s="2"/>
      <c r="QOI62" s="2"/>
      <c r="QOK62" s="2"/>
      <c r="QOM62" s="2"/>
      <c r="QOO62" s="2"/>
      <c r="QOQ62" s="2"/>
      <c r="QOS62" s="2"/>
      <c r="QOU62" s="2"/>
      <c r="QOW62" s="2"/>
      <c r="QOY62" s="2"/>
      <c r="QPA62" s="2"/>
      <c r="QPC62" s="2"/>
      <c r="QPE62" s="2"/>
      <c r="QPG62" s="2"/>
      <c r="QPI62" s="2"/>
      <c r="QPK62" s="2"/>
      <c r="QPM62" s="2"/>
      <c r="QPO62" s="2"/>
      <c r="QPQ62" s="2"/>
      <c r="QPS62" s="2"/>
      <c r="QPU62" s="2"/>
      <c r="QPW62" s="2"/>
      <c r="QPY62" s="2"/>
      <c r="QQA62" s="2"/>
      <c r="QQC62" s="2"/>
      <c r="QQE62" s="2"/>
      <c r="QQG62" s="2"/>
      <c r="QQI62" s="2"/>
      <c r="QQK62" s="2"/>
      <c r="QQM62" s="2"/>
      <c r="QQO62" s="2"/>
      <c r="QQQ62" s="2"/>
      <c r="QQS62" s="2"/>
      <c r="QQU62" s="2"/>
      <c r="QQW62" s="2"/>
      <c r="QQY62" s="2"/>
      <c r="QRA62" s="2"/>
      <c r="QRC62" s="2"/>
      <c r="QRE62" s="2"/>
      <c r="QRG62" s="2"/>
      <c r="QRI62" s="2"/>
      <c r="QRK62" s="2"/>
      <c r="QRM62" s="2"/>
      <c r="QRO62" s="2"/>
      <c r="QRQ62" s="2"/>
      <c r="QRS62" s="2"/>
      <c r="QRU62" s="2"/>
      <c r="QRW62" s="2"/>
      <c r="QRY62" s="2"/>
      <c r="QSA62" s="2"/>
      <c r="QSC62" s="2"/>
      <c r="QSE62" s="2"/>
      <c r="QSG62" s="2"/>
      <c r="QSI62" s="2"/>
      <c r="QSK62" s="2"/>
      <c r="QSM62" s="2"/>
      <c r="QSO62" s="2"/>
      <c r="QSQ62" s="2"/>
      <c r="QSS62" s="2"/>
      <c r="QSU62" s="2"/>
      <c r="QSW62" s="2"/>
      <c r="QSY62" s="2"/>
      <c r="QTA62" s="2"/>
      <c r="QTC62" s="2"/>
      <c r="QTE62" s="2"/>
      <c r="QTG62" s="2"/>
      <c r="QTI62" s="2"/>
      <c r="QTK62" s="2"/>
      <c r="QTM62" s="2"/>
      <c r="QTO62" s="2"/>
      <c r="QTQ62" s="2"/>
      <c r="QTS62" s="2"/>
      <c r="QTU62" s="2"/>
      <c r="QTW62" s="2"/>
      <c r="QTY62" s="2"/>
      <c r="QUA62" s="2"/>
      <c r="QUC62" s="2"/>
      <c r="QUE62" s="2"/>
      <c r="QUG62" s="2"/>
      <c r="QUI62" s="2"/>
      <c r="QUK62" s="2"/>
      <c r="QUM62" s="2"/>
      <c r="QUO62" s="2"/>
      <c r="QUQ62" s="2"/>
      <c r="QUS62" s="2"/>
      <c r="QUU62" s="2"/>
      <c r="QUW62" s="2"/>
      <c r="QUY62" s="2"/>
      <c r="QVA62" s="2"/>
      <c r="QVC62" s="2"/>
      <c r="QVE62" s="2"/>
      <c r="QVG62" s="2"/>
      <c r="QVI62" s="2"/>
      <c r="QVK62" s="2"/>
      <c r="QVM62" s="2"/>
      <c r="QVO62" s="2"/>
      <c r="QVQ62" s="2"/>
      <c r="QVS62" s="2"/>
      <c r="QVU62" s="2"/>
      <c r="QVW62" s="2"/>
      <c r="QVY62" s="2"/>
      <c r="QWA62" s="2"/>
      <c r="QWC62" s="2"/>
      <c r="QWE62" s="2"/>
      <c r="QWG62" s="2"/>
      <c r="QWI62" s="2"/>
      <c r="QWK62" s="2"/>
      <c r="QWM62" s="2"/>
      <c r="QWO62" s="2"/>
      <c r="QWQ62" s="2"/>
      <c r="QWS62" s="2"/>
      <c r="QWU62" s="2"/>
      <c r="QWW62" s="2"/>
      <c r="QWY62" s="2"/>
      <c r="QXA62" s="2"/>
      <c r="QXC62" s="2"/>
      <c r="QXE62" s="2"/>
      <c r="QXG62" s="2"/>
      <c r="QXI62" s="2"/>
      <c r="QXK62" s="2"/>
      <c r="QXM62" s="2"/>
      <c r="QXO62" s="2"/>
      <c r="QXQ62" s="2"/>
      <c r="QXS62" s="2"/>
      <c r="QXU62" s="2"/>
      <c r="QXW62" s="2"/>
      <c r="QXY62" s="2"/>
      <c r="QYA62" s="2"/>
      <c r="QYC62" s="2"/>
      <c r="QYE62" s="2"/>
      <c r="QYG62" s="2"/>
      <c r="QYI62" s="2"/>
      <c r="QYK62" s="2"/>
      <c r="QYM62" s="2"/>
      <c r="QYO62" s="2"/>
      <c r="QYQ62" s="2"/>
      <c r="QYS62" s="2"/>
      <c r="QYU62" s="2"/>
      <c r="QYW62" s="2"/>
      <c r="QYY62" s="2"/>
      <c r="QZA62" s="2"/>
      <c r="QZC62" s="2"/>
      <c r="QZE62" s="2"/>
      <c r="QZG62" s="2"/>
      <c r="QZI62" s="2"/>
      <c r="QZK62" s="2"/>
      <c r="QZM62" s="2"/>
      <c r="QZO62" s="2"/>
      <c r="QZQ62" s="2"/>
      <c r="QZS62" s="2"/>
      <c r="QZU62" s="2"/>
      <c r="QZW62" s="2"/>
      <c r="QZY62" s="2"/>
      <c r="RAA62" s="2"/>
      <c r="RAC62" s="2"/>
      <c r="RAE62" s="2"/>
      <c r="RAG62" s="2"/>
      <c r="RAI62" s="2"/>
      <c r="RAK62" s="2"/>
      <c r="RAM62" s="2"/>
      <c r="RAO62" s="2"/>
      <c r="RAQ62" s="2"/>
      <c r="RAS62" s="2"/>
      <c r="RAU62" s="2"/>
      <c r="RAW62" s="2"/>
      <c r="RAY62" s="2"/>
      <c r="RBA62" s="2"/>
      <c r="RBC62" s="2"/>
      <c r="RBE62" s="2"/>
      <c r="RBG62" s="2"/>
      <c r="RBI62" s="2"/>
      <c r="RBK62" s="2"/>
      <c r="RBM62" s="2"/>
      <c r="RBO62" s="2"/>
      <c r="RBQ62" s="2"/>
      <c r="RBS62" s="2"/>
      <c r="RBU62" s="2"/>
      <c r="RBW62" s="2"/>
      <c r="RBY62" s="2"/>
      <c r="RCA62" s="2"/>
      <c r="RCC62" s="2"/>
      <c r="RCE62" s="2"/>
      <c r="RCG62" s="2"/>
      <c r="RCI62" s="2"/>
      <c r="RCK62" s="2"/>
      <c r="RCM62" s="2"/>
      <c r="RCO62" s="2"/>
      <c r="RCQ62" s="2"/>
      <c r="RCS62" s="2"/>
      <c r="RCU62" s="2"/>
      <c r="RCW62" s="2"/>
      <c r="RCY62" s="2"/>
      <c r="RDA62" s="2"/>
      <c r="RDC62" s="2"/>
      <c r="RDE62" s="2"/>
      <c r="RDG62" s="2"/>
      <c r="RDI62" s="2"/>
      <c r="RDK62" s="2"/>
      <c r="RDM62" s="2"/>
      <c r="RDO62" s="2"/>
      <c r="RDQ62" s="2"/>
      <c r="RDS62" s="2"/>
      <c r="RDU62" s="2"/>
      <c r="RDW62" s="2"/>
      <c r="RDY62" s="2"/>
      <c r="REA62" s="2"/>
      <c r="REC62" s="2"/>
      <c r="REE62" s="2"/>
      <c r="REG62" s="2"/>
      <c r="REI62" s="2"/>
      <c r="REK62" s="2"/>
      <c r="REM62" s="2"/>
      <c r="REO62" s="2"/>
      <c r="REQ62" s="2"/>
      <c r="RES62" s="2"/>
      <c r="REU62" s="2"/>
      <c r="REW62" s="2"/>
      <c r="REY62" s="2"/>
      <c r="RFA62" s="2"/>
      <c r="RFC62" s="2"/>
      <c r="RFE62" s="2"/>
      <c r="RFG62" s="2"/>
      <c r="RFI62" s="2"/>
      <c r="RFK62" s="2"/>
      <c r="RFM62" s="2"/>
      <c r="RFO62" s="2"/>
      <c r="RFQ62" s="2"/>
      <c r="RFS62" s="2"/>
      <c r="RFU62" s="2"/>
      <c r="RFW62" s="2"/>
      <c r="RFY62" s="2"/>
      <c r="RGA62" s="2"/>
      <c r="RGC62" s="2"/>
      <c r="RGE62" s="2"/>
      <c r="RGG62" s="2"/>
      <c r="RGI62" s="2"/>
      <c r="RGK62" s="2"/>
      <c r="RGM62" s="2"/>
      <c r="RGO62" s="2"/>
      <c r="RGQ62" s="2"/>
      <c r="RGS62" s="2"/>
      <c r="RGU62" s="2"/>
      <c r="RGW62" s="2"/>
      <c r="RGY62" s="2"/>
      <c r="RHA62" s="2"/>
      <c r="RHC62" s="2"/>
      <c r="RHE62" s="2"/>
      <c r="RHG62" s="2"/>
      <c r="RHI62" s="2"/>
      <c r="RHK62" s="2"/>
      <c r="RHM62" s="2"/>
      <c r="RHO62" s="2"/>
      <c r="RHQ62" s="2"/>
      <c r="RHS62" s="2"/>
      <c r="RHU62" s="2"/>
      <c r="RHW62" s="2"/>
      <c r="RHY62" s="2"/>
      <c r="RIA62" s="2"/>
      <c r="RIC62" s="2"/>
      <c r="RIE62" s="2"/>
      <c r="RIG62" s="2"/>
      <c r="RII62" s="2"/>
      <c r="RIK62" s="2"/>
      <c r="RIM62" s="2"/>
      <c r="RIO62" s="2"/>
      <c r="RIQ62" s="2"/>
      <c r="RIS62" s="2"/>
      <c r="RIU62" s="2"/>
      <c r="RIW62" s="2"/>
      <c r="RIY62" s="2"/>
      <c r="RJA62" s="2"/>
      <c r="RJC62" s="2"/>
      <c r="RJE62" s="2"/>
      <c r="RJG62" s="2"/>
      <c r="RJI62" s="2"/>
      <c r="RJK62" s="2"/>
      <c r="RJM62" s="2"/>
      <c r="RJO62" s="2"/>
      <c r="RJQ62" s="2"/>
      <c r="RJS62" s="2"/>
      <c r="RJU62" s="2"/>
      <c r="RJW62" s="2"/>
      <c r="RJY62" s="2"/>
      <c r="RKA62" s="2"/>
      <c r="RKC62" s="2"/>
      <c r="RKE62" s="2"/>
      <c r="RKG62" s="2"/>
      <c r="RKI62" s="2"/>
      <c r="RKK62" s="2"/>
      <c r="RKM62" s="2"/>
      <c r="RKO62" s="2"/>
      <c r="RKQ62" s="2"/>
      <c r="RKS62" s="2"/>
      <c r="RKU62" s="2"/>
      <c r="RKW62" s="2"/>
      <c r="RKY62" s="2"/>
      <c r="RLA62" s="2"/>
      <c r="RLC62" s="2"/>
      <c r="RLE62" s="2"/>
      <c r="RLG62" s="2"/>
      <c r="RLI62" s="2"/>
      <c r="RLK62" s="2"/>
      <c r="RLM62" s="2"/>
      <c r="RLO62" s="2"/>
      <c r="RLQ62" s="2"/>
      <c r="RLS62" s="2"/>
      <c r="RLU62" s="2"/>
      <c r="RLW62" s="2"/>
      <c r="RLY62" s="2"/>
      <c r="RMA62" s="2"/>
      <c r="RMC62" s="2"/>
      <c r="RME62" s="2"/>
      <c r="RMG62" s="2"/>
      <c r="RMI62" s="2"/>
      <c r="RMK62" s="2"/>
      <c r="RMM62" s="2"/>
      <c r="RMO62" s="2"/>
      <c r="RMQ62" s="2"/>
      <c r="RMS62" s="2"/>
      <c r="RMU62" s="2"/>
      <c r="RMW62" s="2"/>
      <c r="RMY62" s="2"/>
      <c r="RNA62" s="2"/>
      <c r="RNC62" s="2"/>
      <c r="RNE62" s="2"/>
      <c r="RNG62" s="2"/>
      <c r="RNI62" s="2"/>
      <c r="RNK62" s="2"/>
      <c r="RNM62" s="2"/>
      <c r="RNO62" s="2"/>
      <c r="RNQ62" s="2"/>
      <c r="RNS62" s="2"/>
      <c r="RNU62" s="2"/>
      <c r="RNW62" s="2"/>
      <c r="RNY62" s="2"/>
      <c r="ROA62" s="2"/>
      <c r="ROC62" s="2"/>
      <c r="ROE62" s="2"/>
      <c r="ROG62" s="2"/>
      <c r="ROI62" s="2"/>
      <c r="ROK62" s="2"/>
      <c r="ROM62" s="2"/>
      <c r="ROO62" s="2"/>
      <c r="ROQ62" s="2"/>
      <c r="ROS62" s="2"/>
      <c r="ROU62" s="2"/>
      <c r="ROW62" s="2"/>
      <c r="ROY62" s="2"/>
      <c r="RPA62" s="2"/>
      <c r="RPC62" s="2"/>
      <c r="RPE62" s="2"/>
      <c r="RPG62" s="2"/>
      <c r="RPI62" s="2"/>
      <c r="RPK62" s="2"/>
      <c r="RPM62" s="2"/>
      <c r="RPO62" s="2"/>
      <c r="RPQ62" s="2"/>
      <c r="RPS62" s="2"/>
      <c r="RPU62" s="2"/>
      <c r="RPW62" s="2"/>
      <c r="RPY62" s="2"/>
      <c r="RQA62" s="2"/>
      <c r="RQC62" s="2"/>
      <c r="RQE62" s="2"/>
      <c r="RQG62" s="2"/>
      <c r="RQI62" s="2"/>
      <c r="RQK62" s="2"/>
      <c r="RQM62" s="2"/>
      <c r="RQO62" s="2"/>
      <c r="RQQ62" s="2"/>
      <c r="RQS62" s="2"/>
      <c r="RQU62" s="2"/>
      <c r="RQW62" s="2"/>
      <c r="RQY62" s="2"/>
      <c r="RRA62" s="2"/>
      <c r="RRC62" s="2"/>
      <c r="RRE62" s="2"/>
      <c r="RRG62" s="2"/>
      <c r="RRI62" s="2"/>
      <c r="RRK62" s="2"/>
      <c r="RRM62" s="2"/>
      <c r="RRO62" s="2"/>
      <c r="RRQ62" s="2"/>
      <c r="RRS62" s="2"/>
      <c r="RRU62" s="2"/>
      <c r="RRW62" s="2"/>
      <c r="RRY62" s="2"/>
      <c r="RSA62" s="2"/>
      <c r="RSC62" s="2"/>
      <c r="RSE62" s="2"/>
      <c r="RSG62" s="2"/>
      <c r="RSI62" s="2"/>
      <c r="RSK62" s="2"/>
      <c r="RSM62" s="2"/>
      <c r="RSO62" s="2"/>
      <c r="RSQ62" s="2"/>
      <c r="RSS62" s="2"/>
      <c r="RSU62" s="2"/>
      <c r="RSW62" s="2"/>
      <c r="RSY62" s="2"/>
      <c r="RTA62" s="2"/>
      <c r="RTC62" s="2"/>
      <c r="RTE62" s="2"/>
      <c r="RTG62" s="2"/>
      <c r="RTI62" s="2"/>
      <c r="RTK62" s="2"/>
      <c r="RTM62" s="2"/>
      <c r="RTO62" s="2"/>
      <c r="RTQ62" s="2"/>
      <c r="RTS62" s="2"/>
      <c r="RTU62" s="2"/>
      <c r="RTW62" s="2"/>
      <c r="RTY62" s="2"/>
      <c r="RUA62" s="2"/>
      <c r="RUC62" s="2"/>
      <c r="RUE62" s="2"/>
      <c r="RUG62" s="2"/>
      <c r="RUI62" s="2"/>
      <c r="RUK62" s="2"/>
      <c r="RUM62" s="2"/>
      <c r="RUO62" s="2"/>
      <c r="RUQ62" s="2"/>
      <c r="RUS62" s="2"/>
      <c r="RUU62" s="2"/>
      <c r="RUW62" s="2"/>
      <c r="RUY62" s="2"/>
      <c r="RVA62" s="2"/>
      <c r="RVC62" s="2"/>
      <c r="RVE62" s="2"/>
      <c r="RVG62" s="2"/>
      <c r="RVI62" s="2"/>
      <c r="RVK62" s="2"/>
      <c r="RVM62" s="2"/>
      <c r="RVO62" s="2"/>
      <c r="RVQ62" s="2"/>
      <c r="RVS62" s="2"/>
      <c r="RVU62" s="2"/>
      <c r="RVW62" s="2"/>
      <c r="RVY62" s="2"/>
      <c r="RWA62" s="2"/>
      <c r="RWC62" s="2"/>
      <c r="RWE62" s="2"/>
      <c r="RWG62" s="2"/>
      <c r="RWI62" s="2"/>
      <c r="RWK62" s="2"/>
      <c r="RWM62" s="2"/>
      <c r="RWO62" s="2"/>
      <c r="RWQ62" s="2"/>
      <c r="RWS62" s="2"/>
      <c r="RWU62" s="2"/>
      <c r="RWW62" s="2"/>
      <c r="RWY62" s="2"/>
      <c r="RXA62" s="2"/>
      <c r="RXC62" s="2"/>
      <c r="RXE62" s="2"/>
      <c r="RXG62" s="2"/>
      <c r="RXI62" s="2"/>
      <c r="RXK62" s="2"/>
      <c r="RXM62" s="2"/>
      <c r="RXO62" s="2"/>
      <c r="RXQ62" s="2"/>
      <c r="RXS62" s="2"/>
      <c r="RXU62" s="2"/>
      <c r="RXW62" s="2"/>
      <c r="RXY62" s="2"/>
      <c r="RYA62" s="2"/>
      <c r="RYC62" s="2"/>
      <c r="RYE62" s="2"/>
      <c r="RYG62" s="2"/>
      <c r="RYI62" s="2"/>
      <c r="RYK62" s="2"/>
      <c r="RYM62" s="2"/>
      <c r="RYO62" s="2"/>
      <c r="RYQ62" s="2"/>
      <c r="RYS62" s="2"/>
      <c r="RYU62" s="2"/>
      <c r="RYW62" s="2"/>
      <c r="RYY62" s="2"/>
      <c r="RZA62" s="2"/>
      <c r="RZC62" s="2"/>
      <c r="RZE62" s="2"/>
      <c r="RZG62" s="2"/>
      <c r="RZI62" s="2"/>
      <c r="RZK62" s="2"/>
      <c r="RZM62" s="2"/>
      <c r="RZO62" s="2"/>
      <c r="RZQ62" s="2"/>
      <c r="RZS62" s="2"/>
      <c r="RZU62" s="2"/>
      <c r="RZW62" s="2"/>
      <c r="RZY62" s="2"/>
      <c r="SAA62" s="2"/>
      <c r="SAC62" s="2"/>
      <c r="SAE62" s="2"/>
      <c r="SAG62" s="2"/>
      <c r="SAI62" s="2"/>
      <c r="SAK62" s="2"/>
      <c r="SAM62" s="2"/>
      <c r="SAO62" s="2"/>
      <c r="SAQ62" s="2"/>
      <c r="SAS62" s="2"/>
      <c r="SAU62" s="2"/>
      <c r="SAW62" s="2"/>
      <c r="SAY62" s="2"/>
      <c r="SBA62" s="2"/>
      <c r="SBC62" s="2"/>
      <c r="SBE62" s="2"/>
      <c r="SBG62" s="2"/>
      <c r="SBI62" s="2"/>
      <c r="SBK62" s="2"/>
      <c r="SBM62" s="2"/>
      <c r="SBO62" s="2"/>
      <c r="SBQ62" s="2"/>
      <c r="SBS62" s="2"/>
      <c r="SBU62" s="2"/>
      <c r="SBW62" s="2"/>
      <c r="SBY62" s="2"/>
      <c r="SCA62" s="2"/>
      <c r="SCC62" s="2"/>
      <c r="SCE62" s="2"/>
      <c r="SCG62" s="2"/>
      <c r="SCI62" s="2"/>
      <c r="SCK62" s="2"/>
      <c r="SCM62" s="2"/>
      <c r="SCO62" s="2"/>
      <c r="SCQ62" s="2"/>
      <c r="SCS62" s="2"/>
      <c r="SCU62" s="2"/>
      <c r="SCW62" s="2"/>
      <c r="SCY62" s="2"/>
      <c r="SDA62" s="2"/>
      <c r="SDC62" s="2"/>
      <c r="SDE62" s="2"/>
      <c r="SDG62" s="2"/>
      <c r="SDI62" s="2"/>
      <c r="SDK62" s="2"/>
      <c r="SDM62" s="2"/>
      <c r="SDO62" s="2"/>
      <c r="SDQ62" s="2"/>
      <c r="SDS62" s="2"/>
      <c r="SDU62" s="2"/>
      <c r="SDW62" s="2"/>
      <c r="SDY62" s="2"/>
      <c r="SEA62" s="2"/>
      <c r="SEC62" s="2"/>
      <c r="SEE62" s="2"/>
      <c r="SEG62" s="2"/>
      <c r="SEI62" s="2"/>
      <c r="SEK62" s="2"/>
      <c r="SEM62" s="2"/>
      <c r="SEO62" s="2"/>
      <c r="SEQ62" s="2"/>
      <c r="SES62" s="2"/>
      <c r="SEU62" s="2"/>
      <c r="SEW62" s="2"/>
      <c r="SEY62" s="2"/>
      <c r="SFA62" s="2"/>
      <c r="SFC62" s="2"/>
      <c r="SFE62" s="2"/>
      <c r="SFG62" s="2"/>
      <c r="SFI62" s="2"/>
      <c r="SFK62" s="2"/>
      <c r="SFM62" s="2"/>
      <c r="SFO62" s="2"/>
      <c r="SFQ62" s="2"/>
      <c r="SFS62" s="2"/>
      <c r="SFU62" s="2"/>
      <c r="SFW62" s="2"/>
      <c r="SFY62" s="2"/>
      <c r="SGA62" s="2"/>
      <c r="SGC62" s="2"/>
      <c r="SGE62" s="2"/>
      <c r="SGG62" s="2"/>
      <c r="SGI62" s="2"/>
      <c r="SGK62" s="2"/>
      <c r="SGM62" s="2"/>
      <c r="SGO62" s="2"/>
      <c r="SGQ62" s="2"/>
      <c r="SGS62" s="2"/>
      <c r="SGU62" s="2"/>
      <c r="SGW62" s="2"/>
      <c r="SGY62" s="2"/>
      <c r="SHA62" s="2"/>
      <c r="SHC62" s="2"/>
      <c r="SHE62" s="2"/>
      <c r="SHG62" s="2"/>
      <c r="SHI62" s="2"/>
      <c r="SHK62" s="2"/>
      <c r="SHM62" s="2"/>
      <c r="SHO62" s="2"/>
      <c r="SHQ62" s="2"/>
      <c r="SHS62" s="2"/>
      <c r="SHU62" s="2"/>
      <c r="SHW62" s="2"/>
      <c r="SHY62" s="2"/>
      <c r="SIA62" s="2"/>
      <c r="SIC62" s="2"/>
      <c r="SIE62" s="2"/>
      <c r="SIG62" s="2"/>
      <c r="SII62" s="2"/>
      <c r="SIK62" s="2"/>
      <c r="SIM62" s="2"/>
      <c r="SIO62" s="2"/>
      <c r="SIQ62" s="2"/>
      <c r="SIS62" s="2"/>
      <c r="SIU62" s="2"/>
      <c r="SIW62" s="2"/>
      <c r="SIY62" s="2"/>
      <c r="SJA62" s="2"/>
      <c r="SJC62" s="2"/>
      <c r="SJE62" s="2"/>
      <c r="SJG62" s="2"/>
      <c r="SJI62" s="2"/>
      <c r="SJK62" s="2"/>
      <c r="SJM62" s="2"/>
      <c r="SJO62" s="2"/>
      <c r="SJQ62" s="2"/>
      <c r="SJS62" s="2"/>
      <c r="SJU62" s="2"/>
      <c r="SJW62" s="2"/>
      <c r="SJY62" s="2"/>
      <c r="SKA62" s="2"/>
      <c r="SKC62" s="2"/>
      <c r="SKE62" s="2"/>
      <c r="SKG62" s="2"/>
      <c r="SKI62" s="2"/>
      <c r="SKK62" s="2"/>
      <c r="SKM62" s="2"/>
      <c r="SKO62" s="2"/>
      <c r="SKQ62" s="2"/>
      <c r="SKS62" s="2"/>
      <c r="SKU62" s="2"/>
      <c r="SKW62" s="2"/>
      <c r="SKY62" s="2"/>
      <c r="SLA62" s="2"/>
      <c r="SLC62" s="2"/>
      <c r="SLE62" s="2"/>
      <c r="SLG62" s="2"/>
      <c r="SLI62" s="2"/>
      <c r="SLK62" s="2"/>
      <c r="SLM62" s="2"/>
      <c r="SLO62" s="2"/>
      <c r="SLQ62" s="2"/>
      <c r="SLS62" s="2"/>
      <c r="SLU62" s="2"/>
      <c r="SLW62" s="2"/>
      <c r="SLY62" s="2"/>
      <c r="SMA62" s="2"/>
      <c r="SMC62" s="2"/>
      <c r="SME62" s="2"/>
      <c r="SMG62" s="2"/>
      <c r="SMI62" s="2"/>
      <c r="SMK62" s="2"/>
      <c r="SMM62" s="2"/>
      <c r="SMO62" s="2"/>
      <c r="SMQ62" s="2"/>
      <c r="SMS62" s="2"/>
      <c r="SMU62" s="2"/>
      <c r="SMW62" s="2"/>
      <c r="SMY62" s="2"/>
      <c r="SNA62" s="2"/>
      <c r="SNC62" s="2"/>
      <c r="SNE62" s="2"/>
      <c r="SNG62" s="2"/>
      <c r="SNI62" s="2"/>
      <c r="SNK62" s="2"/>
      <c r="SNM62" s="2"/>
      <c r="SNO62" s="2"/>
      <c r="SNQ62" s="2"/>
      <c r="SNS62" s="2"/>
      <c r="SNU62" s="2"/>
      <c r="SNW62" s="2"/>
      <c r="SNY62" s="2"/>
      <c r="SOA62" s="2"/>
      <c r="SOC62" s="2"/>
      <c r="SOE62" s="2"/>
      <c r="SOG62" s="2"/>
      <c r="SOI62" s="2"/>
      <c r="SOK62" s="2"/>
      <c r="SOM62" s="2"/>
      <c r="SOO62" s="2"/>
      <c r="SOQ62" s="2"/>
      <c r="SOS62" s="2"/>
      <c r="SOU62" s="2"/>
      <c r="SOW62" s="2"/>
      <c r="SOY62" s="2"/>
      <c r="SPA62" s="2"/>
      <c r="SPC62" s="2"/>
      <c r="SPE62" s="2"/>
      <c r="SPG62" s="2"/>
      <c r="SPI62" s="2"/>
      <c r="SPK62" s="2"/>
      <c r="SPM62" s="2"/>
      <c r="SPO62" s="2"/>
      <c r="SPQ62" s="2"/>
      <c r="SPS62" s="2"/>
      <c r="SPU62" s="2"/>
      <c r="SPW62" s="2"/>
      <c r="SPY62" s="2"/>
      <c r="SQA62" s="2"/>
      <c r="SQC62" s="2"/>
      <c r="SQE62" s="2"/>
      <c r="SQG62" s="2"/>
      <c r="SQI62" s="2"/>
      <c r="SQK62" s="2"/>
      <c r="SQM62" s="2"/>
      <c r="SQO62" s="2"/>
      <c r="SQQ62" s="2"/>
      <c r="SQS62" s="2"/>
      <c r="SQU62" s="2"/>
      <c r="SQW62" s="2"/>
      <c r="SQY62" s="2"/>
      <c r="SRA62" s="2"/>
      <c r="SRC62" s="2"/>
      <c r="SRE62" s="2"/>
      <c r="SRG62" s="2"/>
      <c r="SRI62" s="2"/>
      <c r="SRK62" s="2"/>
      <c r="SRM62" s="2"/>
      <c r="SRO62" s="2"/>
      <c r="SRQ62" s="2"/>
      <c r="SRS62" s="2"/>
      <c r="SRU62" s="2"/>
      <c r="SRW62" s="2"/>
      <c r="SRY62" s="2"/>
      <c r="SSA62" s="2"/>
      <c r="SSC62" s="2"/>
      <c r="SSE62" s="2"/>
      <c r="SSG62" s="2"/>
      <c r="SSI62" s="2"/>
      <c r="SSK62" s="2"/>
      <c r="SSM62" s="2"/>
      <c r="SSO62" s="2"/>
      <c r="SSQ62" s="2"/>
      <c r="SSS62" s="2"/>
      <c r="SSU62" s="2"/>
      <c r="SSW62" s="2"/>
      <c r="SSY62" s="2"/>
      <c r="STA62" s="2"/>
      <c r="STC62" s="2"/>
      <c r="STE62" s="2"/>
      <c r="STG62" s="2"/>
      <c r="STI62" s="2"/>
      <c r="STK62" s="2"/>
      <c r="STM62" s="2"/>
      <c r="STO62" s="2"/>
      <c r="STQ62" s="2"/>
      <c r="STS62" s="2"/>
      <c r="STU62" s="2"/>
      <c r="STW62" s="2"/>
      <c r="STY62" s="2"/>
      <c r="SUA62" s="2"/>
      <c r="SUC62" s="2"/>
      <c r="SUE62" s="2"/>
      <c r="SUG62" s="2"/>
      <c r="SUI62" s="2"/>
      <c r="SUK62" s="2"/>
      <c r="SUM62" s="2"/>
      <c r="SUO62" s="2"/>
      <c r="SUQ62" s="2"/>
      <c r="SUS62" s="2"/>
      <c r="SUU62" s="2"/>
      <c r="SUW62" s="2"/>
      <c r="SUY62" s="2"/>
      <c r="SVA62" s="2"/>
      <c r="SVC62" s="2"/>
      <c r="SVE62" s="2"/>
      <c r="SVG62" s="2"/>
      <c r="SVI62" s="2"/>
      <c r="SVK62" s="2"/>
      <c r="SVM62" s="2"/>
      <c r="SVO62" s="2"/>
      <c r="SVQ62" s="2"/>
      <c r="SVS62" s="2"/>
      <c r="SVU62" s="2"/>
      <c r="SVW62" s="2"/>
      <c r="SVY62" s="2"/>
      <c r="SWA62" s="2"/>
      <c r="SWC62" s="2"/>
      <c r="SWE62" s="2"/>
      <c r="SWG62" s="2"/>
      <c r="SWI62" s="2"/>
      <c r="SWK62" s="2"/>
      <c r="SWM62" s="2"/>
      <c r="SWO62" s="2"/>
      <c r="SWQ62" s="2"/>
      <c r="SWS62" s="2"/>
      <c r="SWU62" s="2"/>
      <c r="SWW62" s="2"/>
      <c r="SWY62" s="2"/>
      <c r="SXA62" s="2"/>
      <c r="SXC62" s="2"/>
      <c r="SXE62" s="2"/>
      <c r="SXG62" s="2"/>
      <c r="SXI62" s="2"/>
      <c r="SXK62" s="2"/>
      <c r="SXM62" s="2"/>
      <c r="SXO62" s="2"/>
      <c r="SXQ62" s="2"/>
      <c r="SXS62" s="2"/>
      <c r="SXU62" s="2"/>
      <c r="SXW62" s="2"/>
      <c r="SXY62" s="2"/>
      <c r="SYA62" s="2"/>
      <c r="SYC62" s="2"/>
      <c r="SYE62" s="2"/>
      <c r="SYG62" s="2"/>
      <c r="SYI62" s="2"/>
      <c r="SYK62" s="2"/>
      <c r="SYM62" s="2"/>
      <c r="SYO62" s="2"/>
      <c r="SYQ62" s="2"/>
      <c r="SYS62" s="2"/>
      <c r="SYU62" s="2"/>
      <c r="SYW62" s="2"/>
      <c r="SYY62" s="2"/>
      <c r="SZA62" s="2"/>
      <c r="SZC62" s="2"/>
      <c r="SZE62" s="2"/>
      <c r="SZG62" s="2"/>
      <c r="SZI62" s="2"/>
      <c r="SZK62" s="2"/>
      <c r="SZM62" s="2"/>
      <c r="SZO62" s="2"/>
      <c r="SZQ62" s="2"/>
      <c r="SZS62" s="2"/>
      <c r="SZU62" s="2"/>
      <c r="SZW62" s="2"/>
      <c r="SZY62" s="2"/>
      <c r="TAA62" s="2"/>
      <c r="TAC62" s="2"/>
      <c r="TAE62" s="2"/>
      <c r="TAG62" s="2"/>
      <c r="TAI62" s="2"/>
      <c r="TAK62" s="2"/>
      <c r="TAM62" s="2"/>
      <c r="TAO62" s="2"/>
      <c r="TAQ62" s="2"/>
      <c r="TAS62" s="2"/>
      <c r="TAU62" s="2"/>
      <c r="TAW62" s="2"/>
      <c r="TAY62" s="2"/>
      <c r="TBA62" s="2"/>
      <c r="TBC62" s="2"/>
      <c r="TBE62" s="2"/>
      <c r="TBG62" s="2"/>
      <c r="TBI62" s="2"/>
      <c r="TBK62" s="2"/>
      <c r="TBM62" s="2"/>
      <c r="TBO62" s="2"/>
      <c r="TBQ62" s="2"/>
      <c r="TBS62" s="2"/>
      <c r="TBU62" s="2"/>
      <c r="TBW62" s="2"/>
      <c r="TBY62" s="2"/>
      <c r="TCA62" s="2"/>
      <c r="TCC62" s="2"/>
      <c r="TCE62" s="2"/>
      <c r="TCG62" s="2"/>
      <c r="TCI62" s="2"/>
      <c r="TCK62" s="2"/>
      <c r="TCM62" s="2"/>
      <c r="TCO62" s="2"/>
      <c r="TCQ62" s="2"/>
      <c r="TCS62" s="2"/>
      <c r="TCU62" s="2"/>
      <c r="TCW62" s="2"/>
      <c r="TCY62" s="2"/>
      <c r="TDA62" s="2"/>
      <c r="TDC62" s="2"/>
      <c r="TDE62" s="2"/>
      <c r="TDG62" s="2"/>
      <c r="TDI62" s="2"/>
      <c r="TDK62" s="2"/>
      <c r="TDM62" s="2"/>
      <c r="TDO62" s="2"/>
      <c r="TDQ62" s="2"/>
      <c r="TDS62" s="2"/>
      <c r="TDU62" s="2"/>
      <c r="TDW62" s="2"/>
      <c r="TDY62" s="2"/>
      <c r="TEA62" s="2"/>
      <c r="TEC62" s="2"/>
      <c r="TEE62" s="2"/>
      <c r="TEG62" s="2"/>
      <c r="TEI62" s="2"/>
      <c r="TEK62" s="2"/>
      <c r="TEM62" s="2"/>
      <c r="TEO62" s="2"/>
      <c r="TEQ62" s="2"/>
      <c r="TES62" s="2"/>
      <c r="TEU62" s="2"/>
      <c r="TEW62" s="2"/>
      <c r="TEY62" s="2"/>
      <c r="TFA62" s="2"/>
      <c r="TFC62" s="2"/>
      <c r="TFE62" s="2"/>
      <c r="TFG62" s="2"/>
      <c r="TFI62" s="2"/>
      <c r="TFK62" s="2"/>
      <c r="TFM62" s="2"/>
      <c r="TFO62" s="2"/>
      <c r="TFQ62" s="2"/>
      <c r="TFS62" s="2"/>
      <c r="TFU62" s="2"/>
      <c r="TFW62" s="2"/>
      <c r="TFY62" s="2"/>
      <c r="TGA62" s="2"/>
      <c r="TGC62" s="2"/>
      <c r="TGE62" s="2"/>
      <c r="TGG62" s="2"/>
      <c r="TGI62" s="2"/>
      <c r="TGK62" s="2"/>
      <c r="TGM62" s="2"/>
      <c r="TGO62" s="2"/>
      <c r="TGQ62" s="2"/>
      <c r="TGS62" s="2"/>
      <c r="TGU62" s="2"/>
      <c r="TGW62" s="2"/>
      <c r="TGY62" s="2"/>
      <c r="THA62" s="2"/>
      <c r="THC62" s="2"/>
      <c r="THE62" s="2"/>
      <c r="THG62" s="2"/>
      <c r="THI62" s="2"/>
      <c r="THK62" s="2"/>
      <c r="THM62" s="2"/>
      <c r="THO62" s="2"/>
      <c r="THQ62" s="2"/>
      <c r="THS62" s="2"/>
      <c r="THU62" s="2"/>
      <c r="THW62" s="2"/>
      <c r="THY62" s="2"/>
      <c r="TIA62" s="2"/>
      <c r="TIC62" s="2"/>
      <c r="TIE62" s="2"/>
      <c r="TIG62" s="2"/>
      <c r="TII62" s="2"/>
      <c r="TIK62" s="2"/>
      <c r="TIM62" s="2"/>
      <c r="TIO62" s="2"/>
      <c r="TIQ62" s="2"/>
      <c r="TIS62" s="2"/>
      <c r="TIU62" s="2"/>
      <c r="TIW62" s="2"/>
      <c r="TIY62" s="2"/>
      <c r="TJA62" s="2"/>
      <c r="TJC62" s="2"/>
      <c r="TJE62" s="2"/>
      <c r="TJG62" s="2"/>
      <c r="TJI62" s="2"/>
      <c r="TJK62" s="2"/>
      <c r="TJM62" s="2"/>
      <c r="TJO62" s="2"/>
      <c r="TJQ62" s="2"/>
      <c r="TJS62" s="2"/>
      <c r="TJU62" s="2"/>
      <c r="TJW62" s="2"/>
      <c r="TJY62" s="2"/>
      <c r="TKA62" s="2"/>
      <c r="TKC62" s="2"/>
      <c r="TKE62" s="2"/>
      <c r="TKG62" s="2"/>
      <c r="TKI62" s="2"/>
      <c r="TKK62" s="2"/>
      <c r="TKM62" s="2"/>
      <c r="TKO62" s="2"/>
      <c r="TKQ62" s="2"/>
      <c r="TKS62" s="2"/>
      <c r="TKU62" s="2"/>
      <c r="TKW62" s="2"/>
      <c r="TKY62" s="2"/>
      <c r="TLA62" s="2"/>
      <c r="TLC62" s="2"/>
      <c r="TLE62" s="2"/>
      <c r="TLG62" s="2"/>
      <c r="TLI62" s="2"/>
      <c r="TLK62" s="2"/>
      <c r="TLM62" s="2"/>
      <c r="TLO62" s="2"/>
      <c r="TLQ62" s="2"/>
      <c r="TLS62" s="2"/>
      <c r="TLU62" s="2"/>
      <c r="TLW62" s="2"/>
      <c r="TLY62" s="2"/>
      <c r="TMA62" s="2"/>
      <c r="TMC62" s="2"/>
      <c r="TME62" s="2"/>
      <c r="TMG62" s="2"/>
      <c r="TMI62" s="2"/>
      <c r="TMK62" s="2"/>
      <c r="TMM62" s="2"/>
      <c r="TMO62" s="2"/>
      <c r="TMQ62" s="2"/>
      <c r="TMS62" s="2"/>
      <c r="TMU62" s="2"/>
      <c r="TMW62" s="2"/>
      <c r="TMY62" s="2"/>
      <c r="TNA62" s="2"/>
      <c r="TNC62" s="2"/>
      <c r="TNE62" s="2"/>
      <c r="TNG62" s="2"/>
      <c r="TNI62" s="2"/>
      <c r="TNK62" s="2"/>
      <c r="TNM62" s="2"/>
      <c r="TNO62" s="2"/>
      <c r="TNQ62" s="2"/>
      <c r="TNS62" s="2"/>
      <c r="TNU62" s="2"/>
      <c r="TNW62" s="2"/>
      <c r="TNY62" s="2"/>
      <c r="TOA62" s="2"/>
      <c r="TOC62" s="2"/>
      <c r="TOE62" s="2"/>
      <c r="TOG62" s="2"/>
      <c r="TOI62" s="2"/>
      <c r="TOK62" s="2"/>
      <c r="TOM62" s="2"/>
      <c r="TOO62" s="2"/>
      <c r="TOQ62" s="2"/>
      <c r="TOS62" s="2"/>
      <c r="TOU62" s="2"/>
      <c r="TOW62" s="2"/>
      <c r="TOY62" s="2"/>
      <c r="TPA62" s="2"/>
      <c r="TPC62" s="2"/>
      <c r="TPE62" s="2"/>
      <c r="TPG62" s="2"/>
      <c r="TPI62" s="2"/>
      <c r="TPK62" s="2"/>
      <c r="TPM62" s="2"/>
      <c r="TPO62" s="2"/>
      <c r="TPQ62" s="2"/>
      <c r="TPS62" s="2"/>
      <c r="TPU62" s="2"/>
      <c r="TPW62" s="2"/>
      <c r="TPY62" s="2"/>
      <c r="TQA62" s="2"/>
      <c r="TQC62" s="2"/>
      <c r="TQE62" s="2"/>
      <c r="TQG62" s="2"/>
      <c r="TQI62" s="2"/>
      <c r="TQK62" s="2"/>
      <c r="TQM62" s="2"/>
      <c r="TQO62" s="2"/>
      <c r="TQQ62" s="2"/>
      <c r="TQS62" s="2"/>
      <c r="TQU62" s="2"/>
      <c r="TQW62" s="2"/>
      <c r="TQY62" s="2"/>
      <c r="TRA62" s="2"/>
      <c r="TRC62" s="2"/>
      <c r="TRE62" s="2"/>
      <c r="TRG62" s="2"/>
      <c r="TRI62" s="2"/>
      <c r="TRK62" s="2"/>
      <c r="TRM62" s="2"/>
      <c r="TRO62" s="2"/>
      <c r="TRQ62" s="2"/>
      <c r="TRS62" s="2"/>
      <c r="TRU62" s="2"/>
      <c r="TRW62" s="2"/>
      <c r="TRY62" s="2"/>
      <c r="TSA62" s="2"/>
      <c r="TSC62" s="2"/>
      <c r="TSE62" s="2"/>
      <c r="TSG62" s="2"/>
      <c r="TSI62" s="2"/>
      <c r="TSK62" s="2"/>
      <c r="TSM62" s="2"/>
      <c r="TSO62" s="2"/>
      <c r="TSQ62" s="2"/>
      <c r="TSS62" s="2"/>
      <c r="TSU62" s="2"/>
      <c r="TSW62" s="2"/>
      <c r="TSY62" s="2"/>
      <c r="TTA62" s="2"/>
      <c r="TTC62" s="2"/>
      <c r="TTE62" s="2"/>
      <c r="TTG62" s="2"/>
      <c r="TTI62" s="2"/>
      <c r="TTK62" s="2"/>
      <c r="TTM62" s="2"/>
      <c r="TTO62" s="2"/>
      <c r="TTQ62" s="2"/>
      <c r="TTS62" s="2"/>
      <c r="TTU62" s="2"/>
      <c r="TTW62" s="2"/>
      <c r="TTY62" s="2"/>
      <c r="TUA62" s="2"/>
      <c r="TUC62" s="2"/>
      <c r="TUE62" s="2"/>
      <c r="TUG62" s="2"/>
      <c r="TUI62" s="2"/>
      <c r="TUK62" s="2"/>
      <c r="TUM62" s="2"/>
      <c r="TUO62" s="2"/>
      <c r="TUQ62" s="2"/>
      <c r="TUS62" s="2"/>
      <c r="TUU62" s="2"/>
      <c r="TUW62" s="2"/>
      <c r="TUY62" s="2"/>
      <c r="TVA62" s="2"/>
      <c r="TVC62" s="2"/>
      <c r="TVE62" s="2"/>
      <c r="TVG62" s="2"/>
      <c r="TVI62" s="2"/>
      <c r="TVK62" s="2"/>
      <c r="TVM62" s="2"/>
      <c r="TVO62" s="2"/>
      <c r="TVQ62" s="2"/>
      <c r="TVS62" s="2"/>
      <c r="TVU62" s="2"/>
      <c r="TVW62" s="2"/>
      <c r="TVY62" s="2"/>
      <c r="TWA62" s="2"/>
      <c r="TWC62" s="2"/>
      <c r="TWE62" s="2"/>
      <c r="TWG62" s="2"/>
      <c r="TWI62" s="2"/>
      <c r="TWK62" s="2"/>
      <c r="TWM62" s="2"/>
      <c r="TWO62" s="2"/>
      <c r="TWQ62" s="2"/>
      <c r="TWS62" s="2"/>
      <c r="TWU62" s="2"/>
      <c r="TWW62" s="2"/>
      <c r="TWY62" s="2"/>
      <c r="TXA62" s="2"/>
      <c r="TXC62" s="2"/>
      <c r="TXE62" s="2"/>
      <c r="TXG62" s="2"/>
      <c r="TXI62" s="2"/>
      <c r="TXK62" s="2"/>
      <c r="TXM62" s="2"/>
      <c r="TXO62" s="2"/>
      <c r="TXQ62" s="2"/>
      <c r="TXS62" s="2"/>
      <c r="TXU62" s="2"/>
      <c r="TXW62" s="2"/>
      <c r="TXY62" s="2"/>
      <c r="TYA62" s="2"/>
      <c r="TYC62" s="2"/>
      <c r="TYE62" s="2"/>
      <c r="TYG62" s="2"/>
      <c r="TYI62" s="2"/>
      <c r="TYK62" s="2"/>
      <c r="TYM62" s="2"/>
      <c r="TYO62" s="2"/>
      <c r="TYQ62" s="2"/>
      <c r="TYS62" s="2"/>
      <c r="TYU62" s="2"/>
      <c r="TYW62" s="2"/>
      <c r="TYY62" s="2"/>
      <c r="TZA62" s="2"/>
      <c r="TZC62" s="2"/>
      <c r="TZE62" s="2"/>
      <c r="TZG62" s="2"/>
      <c r="TZI62" s="2"/>
      <c r="TZK62" s="2"/>
      <c r="TZM62" s="2"/>
      <c r="TZO62" s="2"/>
      <c r="TZQ62" s="2"/>
      <c r="TZS62" s="2"/>
      <c r="TZU62" s="2"/>
      <c r="TZW62" s="2"/>
      <c r="TZY62" s="2"/>
      <c r="UAA62" s="2"/>
      <c r="UAC62" s="2"/>
      <c r="UAE62" s="2"/>
      <c r="UAG62" s="2"/>
      <c r="UAI62" s="2"/>
      <c r="UAK62" s="2"/>
      <c r="UAM62" s="2"/>
      <c r="UAO62" s="2"/>
      <c r="UAQ62" s="2"/>
      <c r="UAS62" s="2"/>
      <c r="UAU62" s="2"/>
      <c r="UAW62" s="2"/>
      <c r="UAY62" s="2"/>
      <c r="UBA62" s="2"/>
      <c r="UBC62" s="2"/>
      <c r="UBE62" s="2"/>
      <c r="UBG62" s="2"/>
      <c r="UBI62" s="2"/>
      <c r="UBK62" s="2"/>
      <c r="UBM62" s="2"/>
      <c r="UBO62" s="2"/>
      <c r="UBQ62" s="2"/>
      <c r="UBS62" s="2"/>
      <c r="UBU62" s="2"/>
      <c r="UBW62" s="2"/>
      <c r="UBY62" s="2"/>
      <c r="UCA62" s="2"/>
      <c r="UCC62" s="2"/>
      <c r="UCE62" s="2"/>
      <c r="UCG62" s="2"/>
      <c r="UCI62" s="2"/>
      <c r="UCK62" s="2"/>
      <c r="UCM62" s="2"/>
      <c r="UCO62" s="2"/>
      <c r="UCQ62" s="2"/>
      <c r="UCS62" s="2"/>
      <c r="UCU62" s="2"/>
      <c r="UCW62" s="2"/>
      <c r="UCY62" s="2"/>
      <c r="UDA62" s="2"/>
      <c r="UDC62" s="2"/>
      <c r="UDE62" s="2"/>
      <c r="UDG62" s="2"/>
      <c r="UDI62" s="2"/>
      <c r="UDK62" s="2"/>
      <c r="UDM62" s="2"/>
      <c r="UDO62" s="2"/>
      <c r="UDQ62" s="2"/>
      <c r="UDS62" s="2"/>
      <c r="UDU62" s="2"/>
      <c r="UDW62" s="2"/>
      <c r="UDY62" s="2"/>
      <c r="UEA62" s="2"/>
      <c r="UEC62" s="2"/>
      <c r="UEE62" s="2"/>
      <c r="UEG62" s="2"/>
      <c r="UEI62" s="2"/>
      <c r="UEK62" s="2"/>
      <c r="UEM62" s="2"/>
      <c r="UEO62" s="2"/>
      <c r="UEQ62" s="2"/>
      <c r="UES62" s="2"/>
      <c r="UEU62" s="2"/>
      <c r="UEW62" s="2"/>
      <c r="UEY62" s="2"/>
      <c r="UFA62" s="2"/>
      <c r="UFC62" s="2"/>
      <c r="UFE62" s="2"/>
      <c r="UFG62" s="2"/>
      <c r="UFI62" s="2"/>
      <c r="UFK62" s="2"/>
      <c r="UFM62" s="2"/>
      <c r="UFO62" s="2"/>
      <c r="UFQ62" s="2"/>
      <c r="UFS62" s="2"/>
      <c r="UFU62" s="2"/>
      <c r="UFW62" s="2"/>
      <c r="UFY62" s="2"/>
      <c r="UGA62" s="2"/>
      <c r="UGC62" s="2"/>
      <c r="UGE62" s="2"/>
      <c r="UGG62" s="2"/>
      <c r="UGI62" s="2"/>
      <c r="UGK62" s="2"/>
      <c r="UGM62" s="2"/>
      <c r="UGO62" s="2"/>
      <c r="UGQ62" s="2"/>
      <c r="UGS62" s="2"/>
      <c r="UGU62" s="2"/>
      <c r="UGW62" s="2"/>
      <c r="UGY62" s="2"/>
      <c r="UHA62" s="2"/>
      <c r="UHC62" s="2"/>
      <c r="UHE62" s="2"/>
      <c r="UHG62" s="2"/>
      <c r="UHI62" s="2"/>
      <c r="UHK62" s="2"/>
      <c r="UHM62" s="2"/>
      <c r="UHO62" s="2"/>
      <c r="UHQ62" s="2"/>
      <c r="UHS62" s="2"/>
      <c r="UHU62" s="2"/>
      <c r="UHW62" s="2"/>
      <c r="UHY62" s="2"/>
      <c r="UIA62" s="2"/>
      <c r="UIC62" s="2"/>
      <c r="UIE62" s="2"/>
      <c r="UIG62" s="2"/>
      <c r="UII62" s="2"/>
      <c r="UIK62" s="2"/>
      <c r="UIM62" s="2"/>
      <c r="UIO62" s="2"/>
      <c r="UIQ62" s="2"/>
      <c r="UIS62" s="2"/>
      <c r="UIU62" s="2"/>
      <c r="UIW62" s="2"/>
      <c r="UIY62" s="2"/>
      <c r="UJA62" s="2"/>
      <c r="UJC62" s="2"/>
      <c r="UJE62" s="2"/>
      <c r="UJG62" s="2"/>
      <c r="UJI62" s="2"/>
      <c r="UJK62" s="2"/>
      <c r="UJM62" s="2"/>
      <c r="UJO62" s="2"/>
      <c r="UJQ62" s="2"/>
      <c r="UJS62" s="2"/>
      <c r="UJU62" s="2"/>
      <c r="UJW62" s="2"/>
      <c r="UJY62" s="2"/>
      <c r="UKA62" s="2"/>
      <c r="UKC62" s="2"/>
      <c r="UKE62" s="2"/>
      <c r="UKG62" s="2"/>
      <c r="UKI62" s="2"/>
      <c r="UKK62" s="2"/>
      <c r="UKM62" s="2"/>
      <c r="UKO62" s="2"/>
      <c r="UKQ62" s="2"/>
      <c r="UKS62" s="2"/>
      <c r="UKU62" s="2"/>
      <c r="UKW62" s="2"/>
      <c r="UKY62" s="2"/>
      <c r="ULA62" s="2"/>
      <c r="ULC62" s="2"/>
      <c r="ULE62" s="2"/>
      <c r="ULG62" s="2"/>
      <c r="ULI62" s="2"/>
      <c r="ULK62" s="2"/>
      <c r="ULM62" s="2"/>
      <c r="ULO62" s="2"/>
      <c r="ULQ62" s="2"/>
      <c r="ULS62" s="2"/>
      <c r="ULU62" s="2"/>
      <c r="ULW62" s="2"/>
      <c r="ULY62" s="2"/>
      <c r="UMA62" s="2"/>
      <c r="UMC62" s="2"/>
      <c r="UME62" s="2"/>
      <c r="UMG62" s="2"/>
      <c r="UMI62" s="2"/>
      <c r="UMK62" s="2"/>
      <c r="UMM62" s="2"/>
      <c r="UMO62" s="2"/>
      <c r="UMQ62" s="2"/>
      <c r="UMS62" s="2"/>
      <c r="UMU62" s="2"/>
      <c r="UMW62" s="2"/>
      <c r="UMY62" s="2"/>
      <c r="UNA62" s="2"/>
      <c r="UNC62" s="2"/>
      <c r="UNE62" s="2"/>
      <c r="UNG62" s="2"/>
      <c r="UNI62" s="2"/>
      <c r="UNK62" s="2"/>
      <c r="UNM62" s="2"/>
      <c r="UNO62" s="2"/>
      <c r="UNQ62" s="2"/>
      <c r="UNS62" s="2"/>
      <c r="UNU62" s="2"/>
      <c r="UNW62" s="2"/>
      <c r="UNY62" s="2"/>
      <c r="UOA62" s="2"/>
      <c r="UOC62" s="2"/>
      <c r="UOE62" s="2"/>
      <c r="UOG62" s="2"/>
      <c r="UOI62" s="2"/>
      <c r="UOK62" s="2"/>
      <c r="UOM62" s="2"/>
      <c r="UOO62" s="2"/>
      <c r="UOQ62" s="2"/>
      <c r="UOS62" s="2"/>
      <c r="UOU62" s="2"/>
      <c r="UOW62" s="2"/>
      <c r="UOY62" s="2"/>
      <c r="UPA62" s="2"/>
      <c r="UPC62" s="2"/>
      <c r="UPE62" s="2"/>
      <c r="UPG62" s="2"/>
      <c r="UPI62" s="2"/>
      <c r="UPK62" s="2"/>
      <c r="UPM62" s="2"/>
      <c r="UPO62" s="2"/>
      <c r="UPQ62" s="2"/>
      <c r="UPS62" s="2"/>
      <c r="UPU62" s="2"/>
      <c r="UPW62" s="2"/>
      <c r="UPY62" s="2"/>
      <c r="UQA62" s="2"/>
      <c r="UQC62" s="2"/>
      <c r="UQE62" s="2"/>
      <c r="UQG62" s="2"/>
      <c r="UQI62" s="2"/>
      <c r="UQK62" s="2"/>
      <c r="UQM62" s="2"/>
      <c r="UQO62" s="2"/>
      <c r="UQQ62" s="2"/>
      <c r="UQS62" s="2"/>
      <c r="UQU62" s="2"/>
      <c r="UQW62" s="2"/>
      <c r="UQY62" s="2"/>
      <c r="URA62" s="2"/>
      <c r="URC62" s="2"/>
      <c r="URE62" s="2"/>
      <c r="URG62" s="2"/>
      <c r="URI62" s="2"/>
      <c r="URK62" s="2"/>
      <c r="URM62" s="2"/>
      <c r="URO62" s="2"/>
      <c r="URQ62" s="2"/>
      <c r="URS62" s="2"/>
      <c r="URU62" s="2"/>
      <c r="URW62" s="2"/>
      <c r="URY62" s="2"/>
      <c r="USA62" s="2"/>
      <c r="USC62" s="2"/>
      <c r="USE62" s="2"/>
      <c r="USG62" s="2"/>
      <c r="USI62" s="2"/>
      <c r="USK62" s="2"/>
      <c r="USM62" s="2"/>
      <c r="USO62" s="2"/>
      <c r="USQ62" s="2"/>
      <c r="USS62" s="2"/>
      <c r="USU62" s="2"/>
      <c r="USW62" s="2"/>
      <c r="USY62" s="2"/>
      <c r="UTA62" s="2"/>
      <c r="UTC62" s="2"/>
      <c r="UTE62" s="2"/>
      <c r="UTG62" s="2"/>
      <c r="UTI62" s="2"/>
      <c r="UTK62" s="2"/>
      <c r="UTM62" s="2"/>
      <c r="UTO62" s="2"/>
      <c r="UTQ62" s="2"/>
      <c r="UTS62" s="2"/>
      <c r="UTU62" s="2"/>
      <c r="UTW62" s="2"/>
      <c r="UTY62" s="2"/>
      <c r="UUA62" s="2"/>
      <c r="UUC62" s="2"/>
      <c r="UUE62" s="2"/>
      <c r="UUG62" s="2"/>
      <c r="UUI62" s="2"/>
      <c r="UUK62" s="2"/>
      <c r="UUM62" s="2"/>
      <c r="UUO62" s="2"/>
      <c r="UUQ62" s="2"/>
      <c r="UUS62" s="2"/>
      <c r="UUU62" s="2"/>
      <c r="UUW62" s="2"/>
      <c r="UUY62" s="2"/>
      <c r="UVA62" s="2"/>
      <c r="UVC62" s="2"/>
      <c r="UVE62" s="2"/>
      <c r="UVG62" s="2"/>
      <c r="UVI62" s="2"/>
      <c r="UVK62" s="2"/>
      <c r="UVM62" s="2"/>
      <c r="UVO62" s="2"/>
      <c r="UVQ62" s="2"/>
      <c r="UVS62" s="2"/>
      <c r="UVU62" s="2"/>
      <c r="UVW62" s="2"/>
      <c r="UVY62" s="2"/>
      <c r="UWA62" s="2"/>
      <c r="UWC62" s="2"/>
      <c r="UWE62" s="2"/>
      <c r="UWG62" s="2"/>
      <c r="UWI62" s="2"/>
      <c r="UWK62" s="2"/>
      <c r="UWM62" s="2"/>
      <c r="UWO62" s="2"/>
      <c r="UWQ62" s="2"/>
      <c r="UWS62" s="2"/>
      <c r="UWU62" s="2"/>
      <c r="UWW62" s="2"/>
      <c r="UWY62" s="2"/>
      <c r="UXA62" s="2"/>
      <c r="UXC62" s="2"/>
      <c r="UXE62" s="2"/>
      <c r="UXG62" s="2"/>
      <c r="UXI62" s="2"/>
      <c r="UXK62" s="2"/>
      <c r="UXM62" s="2"/>
      <c r="UXO62" s="2"/>
      <c r="UXQ62" s="2"/>
      <c r="UXS62" s="2"/>
      <c r="UXU62" s="2"/>
      <c r="UXW62" s="2"/>
      <c r="UXY62" s="2"/>
      <c r="UYA62" s="2"/>
      <c r="UYC62" s="2"/>
      <c r="UYE62" s="2"/>
      <c r="UYG62" s="2"/>
      <c r="UYI62" s="2"/>
      <c r="UYK62" s="2"/>
      <c r="UYM62" s="2"/>
      <c r="UYO62" s="2"/>
      <c r="UYQ62" s="2"/>
      <c r="UYS62" s="2"/>
      <c r="UYU62" s="2"/>
      <c r="UYW62" s="2"/>
      <c r="UYY62" s="2"/>
      <c r="UZA62" s="2"/>
      <c r="UZC62" s="2"/>
      <c r="UZE62" s="2"/>
      <c r="UZG62" s="2"/>
      <c r="UZI62" s="2"/>
      <c r="UZK62" s="2"/>
      <c r="UZM62" s="2"/>
      <c r="UZO62" s="2"/>
      <c r="UZQ62" s="2"/>
      <c r="UZS62" s="2"/>
      <c r="UZU62" s="2"/>
      <c r="UZW62" s="2"/>
      <c r="UZY62" s="2"/>
      <c r="VAA62" s="2"/>
      <c r="VAC62" s="2"/>
      <c r="VAE62" s="2"/>
      <c r="VAG62" s="2"/>
      <c r="VAI62" s="2"/>
      <c r="VAK62" s="2"/>
      <c r="VAM62" s="2"/>
      <c r="VAO62" s="2"/>
      <c r="VAQ62" s="2"/>
      <c r="VAS62" s="2"/>
      <c r="VAU62" s="2"/>
      <c r="VAW62" s="2"/>
      <c r="VAY62" s="2"/>
      <c r="VBA62" s="2"/>
      <c r="VBC62" s="2"/>
      <c r="VBE62" s="2"/>
      <c r="VBG62" s="2"/>
      <c r="VBI62" s="2"/>
      <c r="VBK62" s="2"/>
      <c r="VBM62" s="2"/>
      <c r="VBO62" s="2"/>
      <c r="VBQ62" s="2"/>
      <c r="VBS62" s="2"/>
      <c r="VBU62" s="2"/>
      <c r="VBW62" s="2"/>
      <c r="VBY62" s="2"/>
      <c r="VCA62" s="2"/>
      <c r="VCC62" s="2"/>
      <c r="VCE62" s="2"/>
      <c r="VCG62" s="2"/>
      <c r="VCI62" s="2"/>
      <c r="VCK62" s="2"/>
      <c r="VCM62" s="2"/>
      <c r="VCO62" s="2"/>
      <c r="VCQ62" s="2"/>
      <c r="VCS62" s="2"/>
      <c r="VCU62" s="2"/>
      <c r="VCW62" s="2"/>
      <c r="VCY62" s="2"/>
      <c r="VDA62" s="2"/>
      <c r="VDC62" s="2"/>
      <c r="VDE62" s="2"/>
      <c r="VDG62" s="2"/>
      <c r="VDI62" s="2"/>
      <c r="VDK62" s="2"/>
      <c r="VDM62" s="2"/>
      <c r="VDO62" s="2"/>
      <c r="VDQ62" s="2"/>
      <c r="VDS62" s="2"/>
      <c r="VDU62" s="2"/>
      <c r="VDW62" s="2"/>
      <c r="VDY62" s="2"/>
      <c r="VEA62" s="2"/>
      <c r="VEC62" s="2"/>
      <c r="VEE62" s="2"/>
      <c r="VEG62" s="2"/>
      <c r="VEI62" s="2"/>
      <c r="VEK62" s="2"/>
      <c r="VEM62" s="2"/>
      <c r="VEO62" s="2"/>
      <c r="VEQ62" s="2"/>
      <c r="VES62" s="2"/>
      <c r="VEU62" s="2"/>
      <c r="VEW62" s="2"/>
      <c r="VEY62" s="2"/>
      <c r="VFA62" s="2"/>
      <c r="VFC62" s="2"/>
      <c r="VFE62" s="2"/>
      <c r="VFG62" s="2"/>
      <c r="VFI62" s="2"/>
      <c r="VFK62" s="2"/>
      <c r="VFM62" s="2"/>
      <c r="VFO62" s="2"/>
      <c r="VFQ62" s="2"/>
      <c r="VFS62" s="2"/>
      <c r="VFU62" s="2"/>
      <c r="VFW62" s="2"/>
      <c r="VFY62" s="2"/>
      <c r="VGA62" s="2"/>
      <c r="VGC62" s="2"/>
      <c r="VGE62" s="2"/>
      <c r="VGG62" s="2"/>
      <c r="VGI62" s="2"/>
      <c r="VGK62" s="2"/>
      <c r="VGM62" s="2"/>
      <c r="VGO62" s="2"/>
      <c r="VGQ62" s="2"/>
      <c r="VGS62" s="2"/>
      <c r="VGU62" s="2"/>
      <c r="VGW62" s="2"/>
      <c r="VGY62" s="2"/>
      <c r="VHA62" s="2"/>
      <c r="VHC62" s="2"/>
      <c r="VHE62" s="2"/>
      <c r="VHG62" s="2"/>
      <c r="VHI62" s="2"/>
      <c r="VHK62" s="2"/>
      <c r="VHM62" s="2"/>
      <c r="VHO62" s="2"/>
      <c r="VHQ62" s="2"/>
      <c r="VHS62" s="2"/>
      <c r="VHU62" s="2"/>
      <c r="VHW62" s="2"/>
      <c r="VHY62" s="2"/>
      <c r="VIA62" s="2"/>
      <c r="VIC62" s="2"/>
      <c r="VIE62" s="2"/>
      <c r="VIG62" s="2"/>
      <c r="VII62" s="2"/>
      <c r="VIK62" s="2"/>
      <c r="VIM62" s="2"/>
      <c r="VIO62" s="2"/>
      <c r="VIQ62" s="2"/>
      <c r="VIS62" s="2"/>
      <c r="VIU62" s="2"/>
      <c r="VIW62" s="2"/>
      <c r="VIY62" s="2"/>
      <c r="VJA62" s="2"/>
      <c r="VJC62" s="2"/>
      <c r="VJE62" s="2"/>
      <c r="VJG62" s="2"/>
      <c r="VJI62" s="2"/>
      <c r="VJK62" s="2"/>
      <c r="VJM62" s="2"/>
      <c r="VJO62" s="2"/>
      <c r="VJQ62" s="2"/>
      <c r="VJS62" s="2"/>
      <c r="VJU62" s="2"/>
      <c r="VJW62" s="2"/>
      <c r="VJY62" s="2"/>
      <c r="VKA62" s="2"/>
      <c r="VKC62" s="2"/>
      <c r="VKE62" s="2"/>
      <c r="VKG62" s="2"/>
      <c r="VKI62" s="2"/>
      <c r="VKK62" s="2"/>
      <c r="VKM62" s="2"/>
      <c r="VKO62" s="2"/>
      <c r="VKQ62" s="2"/>
      <c r="VKS62" s="2"/>
      <c r="VKU62" s="2"/>
      <c r="VKW62" s="2"/>
      <c r="VKY62" s="2"/>
      <c r="VLA62" s="2"/>
      <c r="VLC62" s="2"/>
      <c r="VLE62" s="2"/>
      <c r="VLG62" s="2"/>
      <c r="VLI62" s="2"/>
      <c r="VLK62" s="2"/>
      <c r="VLM62" s="2"/>
      <c r="VLO62" s="2"/>
      <c r="VLQ62" s="2"/>
      <c r="VLS62" s="2"/>
      <c r="VLU62" s="2"/>
      <c r="VLW62" s="2"/>
      <c r="VLY62" s="2"/>
      <c r="VMA62" s="2"/>
      <c r="VMC62" s="2"/>
      <c r="VME62" s="2"/>
      <c r="VMG62" s="2"/>
      <c r="VMI62" s="2"/>
      <c r="VMK62" s="2"/>
      <c r="VMM62" s="2"/>
      <c r="VMO62" s="2"/>
      <c r="VMQ62" s="2"/>
      <c r="VMS62" s="2"/>
      <c r="VMU62" s="2"/>
      <c r="VMW62" s="2"/>
      <c r="VMY62" s="2"/>
      <c r="VNA62" s="2"/>
      <c r="VNC62" s="2"/>
      <c r="VNE62" s="2"/>
      <c r="VNG62" s="2"/>
      <c r="VNI62" s="2"/>
      <c r="VNK62" s="2"/>
      <c r="VNM62" s="2"/>
      <c r="VNO62" s="2"/>
      <c r="VNQ62" s="2"/>
      <c r="VNS62" s="2"/>
      <c r="VNU62" s="2"/>
      <c r="VNW62" s="2"/>
      <c r="VNY62" s="2"/>
      <c r="VOA62" s="2"/>
      <c r="VOC62" s="2"/>
      <c r="VOE62" s="2"/>
      <c r="VOG62" s="2"/>
      <c r="VOI62" s="2"/>
      <c r="VOK62" s="2"/>
      <c r="VOM62" s="2"/>
      <c r="VOO62" s="2"/>
      <c r="VOQ62" s="2"/>
      <c r="VOS62" s="2"/>
      <c r="VOU62" s="2"/>
      <c r="VOW62" s="2"/>
      <c r="VOY62" s="2"/>
      <c r="VPA62" s="2"/>
      <c r="VPC62" s="2"/>
      <c r="VPE62" s="2"/>
      <c r="VPG62" s="2"/>
      <c r="VPI62" s="2"/>
      <c r="VPK62" s="2"/>
      <c r="VPM62" s="2"/>
      <c r="VPO62" s="2"/>
      <c r="VPQ62" s="2"/>
      <c r="VPS62" s="2"/>
      <c r="VPU62" s="2"/>
      <c r="VPW62" s="2"/>
      <c r="VPY62" s="2"/>
      <c r="VQA62" s="2"/>
      <c r="VQC62" s="2"/>
      <c r="VQE62" s="2"/>
      <c r="VQG62" s="2"/>
      <c r="VQI62" s="2"/>
      <c r="VQK62" s="2"/>
      <c r="VQM62" s="2"/>
      <c r="VQO62" s="2"/>
      <c r="VQQ62" s="2"/>
      <c r="VQS62" s="2"/>
      <c r="VQU62" s="2"/>
      <c r="VQW62" s="2"/>
      <c r="VQY62" s="2"/>
      <c r="VRA62" s="2"/>
      <c r="VRC62" s="2"/>
      <c r="VRE62" s="2"/>
      <c r="VRG62" s="2"/>
      <c r="VRI62" s="2"/>
      <c r="VRK62" s="2"/>
      <c r="VRM62" s="2"/>
      <c r="VRO62" s="2"/>
      <c r="VRQ62" s="2"/>
      <c r="VRS62" s="2"/>
      <c r="VRU62" s="2"/>
      <c r="VRW62" s="2"/>
      <c r="VRY62" s="2"/>
      <c r="VSA62" s="2"/>
      <c r="VSC62" s="2"/>
      <c r="VSE62" s="2"/>
      <c r="VSG62" s="2"/>
      <c r="VSI62" s="2"/>
      <c r="VSK62" s="2"/>
      <c r="VSM62" s="2"/>
      <c r="VSO62" s="2"/>
      <c r="VSQ62" s="2"/>
      <c r="VSS62" s="2"/>
      <c r="VSU62" s="2"/>
      <c r="VSW62" s="2"/>
      <c r="VSY62" s="2"/>
      <c r="VTA62" s="2"/>
      <c r="VTC62" s="2"/>
      <c r="VTE62" s="2"/>
      <c r="VTG62" s="2"/>
      <c r="VTI62" s="2"/>
      <c r="VTK62" s="2"/>
      <c r="VTM62" s="2"/>
      <c r="VTO62" s="2"/>
      <c r="VTQ62" s="2"/>
      <c r="VTS62" s="2"/>
      <c r="VTU62" s="2"/>
      <c r="VTW62" s="2"/>
      <c r="VTY62" s="2"/>
      <c r="VUA62" s="2"/>
      <c r="VUC62" s="2"/>
      <c r="VUE62" s="2"/>
      <c r="VUG62" s="2"/>
      <c r="VUI62" s="2"/>
      <c r="VUK62" s="2"/>
      <c r="VUM62" s="2"/>
      <c r="VUO62" s="2"/>
      <c r="VUQ62" s="2"/>
      <c r="VUS62" s="2"/>
      <c r="VUU62" s="2"/>
      <c r="VUW62" s="2"/>
      <c r="VUY62" s="2"/>
      <c r="VVA62" s="2"/>
      <c r="VVC62" s="2"/>
      <c r="VVE62" s="2"/>
      <c r="VVG62" s="2"/>
      <c r="VVI62" s="2"/>
      <c r="VVK62" s="2"/>
      <c r="VVM62" s="2"/>
      <c r="VVO62" s="2"/>
      <c r="VVQ62" s="2"/>
      <c r="VVS62" s="2"/>
      <c r="VVU62" s="2"/>
      <c r="VVW62" s="2"/>
      <c r="VVY62" s="2"/>
      <c r="VWA62" s="2"/>
      <c r="VWC62" s="2"/>
      <c r="VWE62" s="2"/>
      <c r="VWG62" s="2"/>
      <c r="VWI62" s="2"/>
      <c r="VWK62" s="2"/>
      <c r="VWM62" s="2"/>
      <c r="VWO62" s="2"/>
      <c r="VWQ62" s="2"/>
      <c r="VWS62" s="2"/>
      <c r="VWU62" s="2"/>
      <c r="VWW62" s="2"/>
      <c r="VWY62" s="2"/>
      <c r="VXA62" s="2"/>
      <c r="VXC62" s="2"/>
      <c r="VXE62" s="2"/>
      <c r="VXG62" s="2"/>
      <c r="VXI62" s="2"/>
      <c r="VXK62" s="2"/>
      <c r="VXM62" s="2"/>
      <c r="VXO62" s="2"/>
      <c r="VXQ62" s="2"/>
      <c r="VXS62" s="2"/>
      <c r="VXU62" s="2"/>
      <c r="VXW62" s="2"/>
      <c r="VXY62" s="2"/>
      <c r="VYA62" s="2"/>
      <c r="VYC62" s="2"/>
      <c r="VYE62" s="2"/>
      <c r="VYG62" s="2"/>
      <c r="VYI62" s="2"/>
      <c r="VYK62" s="2"/>
      <c r="VYM62" s="2"/>
      <c r="VYO62" s="2"/>
      <c r="VYQ62" s="2"/>
      <c r="VYS62" s="2"/>
      <c r="VYU62" s="2"/>
      <c r="VYW62" s="2"/>
      <c r="VYY62" s="2"/>
      <c r="VZA62" s="2"/>
      <c r="VZC62" s="2"/>
      <c r="VZE62" s="2"/>
      <c r="VZG62" s="2"/>
      <c r="VZI62" s="2"/>
      <c r="VZK62" s="2"/>
      <c r="VZM62" s="2"/>
      <c r="VZO62" s="2"/>
      <c r="VZQ62" s="2"/>
      <c r="VZS62" s="2"/>
      <c r="VZU62" s="2"/>
      <c r="VZW62" s="2"/>
      <c r="VZY62" s="2"/>
      <c r="WAA62" s="2"/>
      <c r="WAC62" s="2"/>
      <c r="WAE62" s="2"/>
      <c r="WAG62" s="2"/>
      <c r="WAI62" s="2"/>
      <c r="WAK62" s="2"/>
      <c r="WAM62" s="2"/>
      <c r="WAO62" s="2"/>
      <c r="WAQ62" s="2"/>
      <c r="WAS62" s="2"/>
      <c r="WAU62" s="2"/>
      <c r="WAW62" s="2"/>
      <c r="WAY62" s="2"/>
      <c r="WBA62" s="2"/>
      <c r="WBC62" s="2"/>
      <c r="WBE62" s="2"/>
      <c r="WBG62" s="2"/>
      <c r="WBI62" s="2"/>
      <c r="WBK62" s="2"/>
      <c r="WBM62" s="2"/>
      <c r="WBO62" s="2"/>
      <c r="WBQ62" s="2"/>
      <c r="WBS62" s="2"/>
      <c r="WBU62" s="2"/>
      <c r="WBW62" s="2"/>
      <c r="WBY62" s="2"/>
      <c r="WCA62" s="2"/>
      <c r="WCC62" s="2"/>
      <c r="WCE62" s="2"/>
      <c r="WCG62" s="2"/>
      <c r="WCI62" s="2"/>
      <c r="WCK62" s="2"/>
      <c r="WCM62" s="2"/>
      <c r="WCO62" s="2"/>
      <c r="WCQ62" s="2"/>
      <c r="WCS62" s="2"/>
      <c r="WCU62" s="2"/>
      <c r="WCW62" s="2"/>
      <c r="WCY62" s="2"/>
      <c r="WDA62" s="2"/>
      <c r="WDC62" s="2"/>
      <c r="WDE62" s="2"/>
      <c r="WDG62" s="2"/>
      <c r="WDI62" s="2"/>
      <c r="WDK62" s="2"/>
      <c r="WDM62" s="2"/>
      <c r="WDO62" s="2"/>
      <c r="WDQ62" s="2"/>
      <c r="WDS62" s="2"/>
      <c r="WDU62" s="2"/>
      <c r="WDW62" s="2"/>
      <c r="WDY62" s="2"/>
      <c r="WEA62" s="2"/>
      <c r="WEC62" s="2"/>
      <c r="WEE62" s="2"/>
      <c r="WEG62" s="2"/>
      <c r="WEI62" s="2"/>
      <c r="WEK62" s="2"/>
      <c r="WEM62" s="2"/>
      <c r="WEO62" s="2"/>
      <c r="WEQ62" s="2"/>
      <c r="WES62" s="2"/>
      <c r="WEU62" s="2"/>
      <c r="WEW62" s="2"/>
      <c r="WEY62" s="2"/>
      <c r="WFA62" s="2"/>
      <c r="WFC62" s="2"/>
      <c r="WFE62" s="2"/>
      <c r="WFG62" s="2"/>
      <c r="WFI62" s="2"/>
      <c r="WFK62" s="2"/>
      <c r="WFM62" s="2"/>
      <c r="WFO62" s="2"/>
      <c r="WFQ62" s="2"/>
      <c r="WFS62" s="2"/>
      <c r="WFU62" s="2"/>
      <c r="WFW62" s="2"/>
      <c r="WFY62" s="2"/>
      <c r="WGA62" s="2"/>
      <c r="WGC62" s="2"/>
      <c r="WGE62" s="2"/>
      <c r="WGG62" s="2"/>
      <c r="WGI62" s="2"/>
      <c r="WGK62" s="2"/>
      <c r="WGM62" s="2"/>
      <c r="WGO62" s="2"/>
      <c r="WGQ62" s="2"/>
      <c r="WGS62" s="2"/>
      <c r="WGU62" s="2"/>
      <c r="WGW62" s="2"/>
      <c r="WGY62" s="2"/>
      <c r="WHA62" s="2"/>
      <c r="WHC62" s="2"/>
      <c r="WHE62" s="2"/>
      <c r="WHG62" s="2"/>
      <c r="WHI62" s="2"/>
      <c r="WHK62" s="2"/>
      <c r="WHM62" s="2"/>
      <c r="WHO62" s="2"/>
      <c r="WHQ62" s="2"/>
      <c r="WHS62" s="2"/>
      <c r="WHU62" s="2"/>
      <c r="WHW62" s="2"/>
      <c r="WHY62" s="2"/>
      <c r="WIA62" s="2"/>
      <c r="WIC62" s="2"/>
      <c r="WIE62" s="2"/>
      <c r="WIG62" s="2"/>
      <c r="WII62" s="2"/>
      <c r="WIK62" s="2"/>
      <c r="WIM62" s="2"/>
      <c r="WIO62" s="2"/>
      <c r="WIQ62" s="2"/>
      <c r="WIS62" s="2"/>
      <c r="WIU62" s="2"/>
      <c r="WIW62" s="2"/>
      <c r="WIY62" s="2"/>
      <c r="WJA62" s="2"/>
      <c r="WJC62" s="2"/>
      <c r="WJE62" s="2"/>
      <c r="WJG62" s="2"/>
      <c r="WJI62" s="2"/>
      <c r="WJK62" s="2"/>
      <c r="WJM62" s="2"/>
      <c r="WJO62" s="2"/>
      <c r="WJQ62" s="2"/>
      <c r="WJS62" s="2"/>
      <c r="WJU62" s="2"/>
      <c r="WJW62" s="2"/>
      <c r="WJY62" s="2"/>
      <c r="WKA62" s="2"/>
      <c r="WKC62" s="2"/>
      <c r="WKE62" s="2"/>
      <c r="WKG62" s="2"/>
      <c r="WKI62" s="2"/>
      <c r="WKK62" s="2"/>
      <c r="WKM62" s="2"/>
      <c r="WKO62" s="2"/>
      <c r="WKQ62" s="2"/>
      <c r="WKS62" s="2"/>
      <c r="WKU62" s="2"/>
      <c r="WKW62" s="2"/>
      <c r="WKY62" s="2"/>
      <c r="WLA62" s="2"/>
      <c r="WLC62" s="2"/>
      <c r="WLE62" s="2"/>
      <c r="WLG62" s="2"/>
      <c r="WLI62" s="2"/>
      <c r="WLK62" s="2"/>
      <c r="WLM62" s="2"/>
      <c r="WLO62" s="2"/>
      <c r="WLQ62" s="2"/>
      <c r="WLS62" s="2"/>
      <c r="WLU62" s="2"/>
      <c r="WLW62" s="2"/>
      <c r="WLY62" s="2"/>
      <c r="WMA62" s="2"/>
      <c r="WMC62" s="2"/>
      <c r="WME62" s="2"/>
      <c r="WMG62" s="2"/>
      <c r="WMI62" s="2"/>
      <c r="WMK62" s="2"/>
      <c r="WMM62" s="2"/>
      <c r="WMO62" s="2"/>
      <c r="WMQ62" s="2"/>
      <c r="WMS62" s="2"/>
      <c r="WMU62" s="2"/>
      <c r="WMW62" s="2"/>
      <c r="WMY62" s="2"/>
      <c r="WNA62" s="2"/>
      <c r="WNC62" s="2"/>
      <c r="WNE62" s="2"/>
      <c r="WNG62" s="2"/>
      <c r="WNI62" s="2"/>
      <c r="WNK62" s="2"/>
      <c r="WNM62" s="2"/>
      <c r="WNO62" s="2"/>
      <c r="WNQ62" s="2"/>
      <c r="WNS62" s="2"/>
      <c r="WNU62" s="2"/>
      <c r="WNW62" s="2"/>
      <c r="WNY62" s="2"/>
      <c r="WOA62" s="2"/>
      <c r="WOC62" s="2"/>
      <c r="WOE62" s="2"/>
      <c r="WOG62" s="2"/>
      <c r="WOI62" s="2"/>
      <c r="WOK62" s="2"/>
      <c r="WOM62" s="2"/>
      <c r="WOO62" s="2"/>
      <c r="WOQ62" s="2"/>
      <c r="WOS62" s="2"/>
      <c r="WOU62" s="2"/>
      <c r="WOW62" s="2"/>
      <c r="WOY62" s="2"/>
      <c r="WPA62" s="2"/>
      <c r="WPC62" s="2"/>
      <c r="WPE62" s="2"/>
      <c r="WPG62" s="2"/>
      <c r="WPI62" s="2"/>
      <c r="WPK62" s="2"/>
      <c r="WPM62" s="2"/>
      <c r="WPO62" s="2"/>
      <c r="WPQ62" s="2"/>
      <c r="WPS62" s="2"/>
      <c r="WPU62" s="2"/>
      <c r="WPW62" s="2"/>
      <c r="WPY62" s="2"/>
      <c r="WQA62" s="2"/>
      <c r="WQC62" s="2"/>
      <c r="WQE62" s="2"/>
      <c r="WQG62" s="2"/>
      <c r="WQI62" s="2"/>
      <c r="WQK62" s="2"/>
      <c r="WQM62" s="2"/>
      <c r="WQO62" s="2"/>
      <c r="WQQ62" s="2"/>
      <c r="WQS62" s="2"/>
      <c r="WQU62" s="2"/>
      <c r="WQW62" s="2"/>
      <c r="WQY62" s="2"/>
      <c r="WRA62" s="2"/>
      <c r="WRC62" s="2"/>
      <c r="WRE62" s="2"/>
      <c r="WRG62" s="2"/>
      <c r="WRI62" s="2"/>
      <c r="WRK62" s="2"/>
      <c r="WRM62" s="2"/>
      <c r="WRO62" s="2"/>
      <c r="WRQ62" s="2"/>
      <c r="WRS62" s="2"/>
      <c r="WRU62" s="2"/>
      <c r="WRW62" s="2"/>
      <c r="WRY62" s="2"/>
      <c r="WSA62" s="2"/>
      <c r="WSC62" s="2"/>
      <c r="WSE62" s="2"/>
      <c r="WSG62" s="2"/>
      <c r="WSI62" s="2"/>
      <c r="WSK62" s="2"/>
      <c r="WSM62" s="2"/>
      <c r="WSO62" s="2"/>
      <c r="WSQ62" s="2"/>
      <c r="WSS62" s="2"/>
      <c r="WSU62" s="2"/>
      <c r="WSW62" s="2"/>
      <c r="WSY62" s="2"/>
      <c r="WTA62" s="2"/>
      <c r="WTC62" s="2"/>
      <c r="WTE62" s="2"/>
      <c r="WTG62" s="2"/>
      <c r="WTI62" s="2"/>
      <c r="WTK62" s="2"/>
      <c r="WTM62" s="2"/>
      <c r="WTO62" s="2"/>
      <c r="WTQ62" s="2"/>
      <c r="WTS62" s="2"/>
      <c r="WTU62" s="2"/>
      <c r="WTW62" s="2"/>
      <c r="WTY62" s="2"/>
      <c r="WUA62" s="2"/>
      <c r="WUC62" s="2"/>
      <c r="WUE62" s="2"/>
      <c r="WUG62" s="2"/>
      <c r="WUI62" s="2"/>
      <c r="WUK62" s="2"/>
      <c r="WUM62" s="2"/>
      <c r="WUO62" s="2"/>
      <c r="WUQ62" s="2"/>
      <c r="WUS62" s="2"/>
      <c r="WUU62" s="2"/>
      <c r="WUW62" s="2"/>
      <c r="WUY62" s="2"/>
      <c r="WVA62" s="2"/>
      <c r="WVC62" s="2"/>
      <c r="WVE62" s="2"/>
      <c r="WVG62" s="2"/>
      <c r="WVI62" s="2"/>
      <c r="WVK62" s="2"/>
      <c r="WVM62" s="2"/>
      <c r="WVO62" s="2"/>
      <c r="WVQ62" s="2"/>
      <c r="WVS62" s="2"/>
      <c r="WVU62" s="2"/>
      <c r="WVW62" s="2"/>
      <c r="WVY62" s="2"/>
      <c r="WWA62" s="2"/>
      <c r="WWC62" s="2"/>
      <c r="WWE62" s="2"/>
      <c r="WWG62" s="2"/>
      <c r="WWI62" s="2"/>
      <c r="WWK62" s="2"/>
      <c r="WWM62" s="2"/>
      <c r="WWO62" s="2"/>
      <c r="WWQ62" s="2"/>
      <c r="WWS62" s="2"/>
      <c r="WWU62" s="2"/>
      <c r="WWW62" s="2"/>
      <c r="WWY62" s="2"/>
      <c r="WXA62" s="2"/>
      <c r="WXC62" s="2"/>
      <c r="WXE62" s="2"/>
      <c r="WXG62" s="2"/>
      <c r="WXI62" s="2"/>
      <c r="WXK62" s="2"/>
      <c r="WXM62" s="2"/>
      <c r="WXO62" s="2"/>
      <c r="WXQ62" s="2"/>
      <c r="WXS62" s="2"/>
      <c r="WXU62" s="2"/>
      <c r="WXW62" s="2"/>
      <c r="WXY62" s="2"/>
      <c r="WYA62" s="2"/>
      <c r="WYC62" s="2"/>
      <c r="WYE62" s="2"/>
      <c r="WYG62" s="2"/>
      <c r="WYI62" s="2"/>
      <c r="WYK62" s="2"/>
      <c r="WYM62" s="2"/>
      <c r="WYO62" s="2"/>
      <c r="WYQ62" s="2"/>
      <c r="WYS62" s="2"/>
      <c r="WYU62" s="2"/>
      <c r="WYW62" s="2"/>
      <c r="WYY62" s="2"/>
      <c r="WZA62" s="2"/>
      <c r="WZC62" s="2"/>
      <c r="WZE62" s="2"/>
      <c r="WZG62" s="2"/>
      <c r="WZI62" s="2"/>
      <c r="WZK62" s="2"/>
      <c r="WZM62" s="2"/>
      <c r="WZO62" s="2"/>
      <c r="WZQ62" s="2"/>
      <c r="WZS62" s="2"/>
      <c r="WZU62" s="2"/>
      <c r="WZW62" s="2"/>
      <c r="WZY62" s="2"/>
      <c r="XAA62" s="2"/>
      <c r="XAC62" s="2"/>
      <c r="XAE62" s="2"/>
      <c r="XAG62" s="2"/>
      <c r="XAI62" s="2"/>
      <c r="XAK62" s="2"/>
      <c r="XAM62" s="2"/>
      <c r="XAO62" s="2"/>
      <c r="XAQ62" s="2"/>
      <c r="XAS62" s="2"/>
      <c r="XAU62" s="2"/>
      <c r="XAW62" s="2"/>
      <c r="XAY62" s="2"/>
      <c r="XBA62" s="2"/>
      <c r="XBC62" s="2"/>
      <c r="XBE62" s="2"/>
      <c r="XBG62" s="2"/>
      <c r="XBI62" s="2"/>
      <c r="XBK62" s="2"/>
      <c r="XBM62" s="2"/>
      <c r="XBO62" s="2"/>
      <c r="XBQ62" s="2"/>
      <c r="XBS62" s="2"/>
      <c r="XBU62" s="2"/>
      <c r="XBW62" s="2"/>
      <c r="XBY62" s="2"/>
      <c r="XCA62" s="2"/>
      <c r="XCC62" s="2"/>
      <c r="XCE62" s="2"/>
      <c r="XCG62" s="2"/>
      <c r="XCI62" s="2"/>
      <c r="XCK62" s="2"/>
      <c r="XCM62" s="2"/>
      <c r="XCO62" s="2"/>
      <c r="XCQ62" s="2"/>
      <c r="XCS62" s="2"/>
      <c r="XCU62" s="2"/>
      <c r="XCW62" s="2"/>
      <c r="XCY62" s="2"/>
      <c r="XDA62" s="2"/>
      <c r="XDC62" s="2"/>
      <c r="XDE62" s="2"/>
      <c r="XDG62" s="2"/>
      <c r="XDI62" s="2"/>
      <c r="XDK62" s="2"/>
      <c r="XDM62" s="2"/>
      <c r="XDO62" s="2"/>
      <c r="XDQ62" s="2"/>
      <c r="XDS62" s="2"/>
      <c r="XDU62" s="2"/>
      <c r="XDW62" s="2"/>
      <c r="XDY62" s="2"/>
      <c r="XEA62" s="2"/>
      <c r="XEC62" s="2"/>
      <c r="XEE62" s="2"/>
      <c r="XEG62" s="2"/>
      <c r="XEI62" s="2"/>
      <c r="XEK62" s="2"/>
      <c r="XEM62" s="2"/>
      <c r="XEO62" s="2"/>
      <c r="XEQ62" s="2"/>
      <c r="XES62" s="2"/>
      <c r="XEU62" s="2"/>
      <c r="XEW62" s="2"/>
      <c r="XEY62" s="2"/>
      <c r="XFA62" s="2"/>
      <c r="XFC62" s="2"/>
    </row>
  </sheetData>
  <sheetProtection formatColumns="0" selectLockedCells="1" selectUnlockedCells="1"/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27C4100E-9039-4D9F-AF34-85C8A4774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1" id="{FB25520C-A544-4EE9-9E07-7241B5DA5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0" id="{E3E9E787-872D-4145-A516-778CEE5667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13" id="{D5DEE34B-E155-43C1-BFC6-99FFED295C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14" id="{2647985D-D1CC-48D1-A7C5-C7C31BE672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5" id="{C97D2634-B7D1-4129-99A6-E667BDAC26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6" id="{BC1793CB-A9AC-4698-8D19-C9898C9AC2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17" id="{523DD583-AA5F-4990-809D-D02E25A748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18" id="{1B734C9C-D340-40C2-9ED0-E54B5D1CDB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B3300B11-DFF5-4ADD-A335-7D344A9CBD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F2FEE98-D6EA-4CEB-8717-8691584E7B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51EF5AD7-F6DF-46AD-AD6F-BAD7E9F812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204F511B-F336-4E85-B52D-E4778C4319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B6F4F6C4-E9AE-4073-BF57-8CDDF8C937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D99A88F8-5A6C-4177-871B-64F0480184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10A2CFE6-04CC-427D-8B32-D8A4DB4B59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4888A52F-B323-45C6-8FE5-718F0F9271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BF6F699F-1157-452D-8A02-356E3CA5D0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98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116</v>
      </c>
      <c r="H4" s="458"/>
      <c r="I4" s="176" t="s">
        <v>0</v>
      </c>
      <c r="K4" s="464" t="s">
        <v>19</v>
      </c>
      <c r="L4" s="458"/>
      <c r="M4" s="456" t="s">
        <v>116</v>
      </c>
      <c r="N4" s="457"/>
      <c r="O4" s="176" t="s">
        <v>0</v>
      </c>
      <c r="P4"/>
      <c r="Q4" s="470" t="s">
        <v>22</v>
      </c>
      <c r="R4" s="458"/>
      <c r="S4" s="176" t="s">
        <v>0</v>
      </c>
    </row>
    <row r="5" spans="1:19" x14ac:dyDescent="0.25">
      <c r="A5" s="460"/>
      <c r="B5" s="461"/>
      <c r="C5" s="461"/>
      <c r="D5" s="461"/>
      <c r="E5" s="465" t="s">
        <v>160</v>
      </c>
      <c r="F5" s="466"/>
      <c r="G5" s="467" t="str">
        <f>E5</f>
        <v>jan-jun</v>
      </c>
      <c r="H5" s="467"/>
      <c r="I5" s="177" t="s">
        <v>122</v>
      </c>
      <c r="K5" s="468" t="str">
        <f>E5</f>
        <v>jan-jun</v>
      </c>
      <c r="L5" s="467"/>
      <c r="M5" s="469" t="str">
        <f>E5</f>
        <v>jan-jun</v>
      </c>
      <c r="N5" s="455"/>
      <c r="O5" s="177" t="str">
        <f>I5</f>
        <v>2021 /2020</v>
      </c>
      <c r="P5"/>
      <c r="Q5" s="468" t="str">
        <f>E5</f>
        <v>jan-jun</v>
      </c>
      <c r="R5" s="466"/>
      <c r="S5" s="177" t="str">
        <f>O5</f>
        <v>2021 /2020</v>
      </c>
    </row>
    <row r="6" spans="1:19" ht="19.5" customHeight="1" thickBot="1" x14ac:dyDescent="0.3">
      <c r="A6" s="441"/>
      <c r="B6" s="472"/>
      <c r="C6" s="472"/>
      <c r="D6" s="472"/>
      <c r="E6" s="120">
        <v>2020</v>
      </c>
      <c r="F6" s="192">
        <v>2021</v>
      </c>
      <c r="G6" s="183">
        <f>E6</f>
        <v>2020</v>
      </c>
      <c r="H6" s="185">
        <f>F6</f>
        <v>2021</v>
      </c>
      <c r="I6" s="177" t="s">
        <v>1</v>
      </c>
      <c r="K6" s="182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47">
        <v>663842.68000000075</v>
      </c>
      <c r="F7" s="199">
        <v>760806.15999999968</v>
      </c>
      <c r="G7" s="341">
        <f>E7/E15</f>
        <v>0.46825857480593025</v>
      </c>
      <c r="H7" s="342">
        <f>F7/F15</f>
        <v>0.46872667456007883</v>
      </c>
      <c r="I7" s="218">
        <f t="shared" ref="I7:I11" si="0">(F7-E7)/E7</f>
        <v>0.14606394394527153</v>
      </c>
      <c r="J7" s="52"/>
      <c r="K7" s="47">
        <v>174050.90600000013</v>
      </c>
      <c r="L7" s="199">
        <v>207112.28799999991</v>
      </c>
      <c r="M7" s="341">
        <f>K7/K15</f>
        <v>0.47678605564764776</v>
      </c>
      <c r="N7" s="342">
        <f>L7/L15</f>
        <v>0.47547962740036392</v>
      </c>
      <c r="O7" s="218">
        <f t="shared" ref="O7:O18" si="1">(L7-K7)/K7</f>
        <v>0.18995236945218633</v>
      </c>
      <c r="P7" s="52"/>
      <c r="Q7" s="331">
        <f t="shared" ref="Q7:Q18" si="2">(K7/E7)*10</f>
        <v>2.6218697779419657</v>
      </c>
      <c r="R7" s="332">
        <f t="shared" ref="R7:R18" si="3">(L7/F7)*10</f>
        <v>2.7222740678124895</v>
      </c>
      <c r="S7" s="70">
        <f>(R7-Q7)/Q7</f>
        <v>3.8294918655088966E-2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333">
        <v>546574.41000000085</v>
      </c>
      <c r="F8" s="334">
        <v>627403.28999999969</v>
      </c>
      <c r="G8" s="343">
        <f>E8/E7</f>
        <v>0.82334930619405222</v>
      </c>
      <c r="H8" s="344">
        <f>F8/F7</f>
        <v>0.82465590183970117</v>
      </c>
      <c r="I8" s="281">
        <f t="shared" si="0"/>
        <v>0.14788266432012195</v>
      </c>
      <c r="J8" s="57"/>
      <c r="K8" s="333">
        <v>161016.99000000011</v>
      </c>
      <c r="L8" s="334">
        <v>192369.2779999999</v>
      </c>
      <c r="M8" s="348">
        <f>K8/K7</f>
        <v>0.92511434556968053</v>
      </c>
      <c r="N8" s="344">
        <f>L8/L7</f>
        <v>0.92881634333545671</v>
      </c>
      <c r="O8" s="282">
        <f t="shared" si="1"/>
        <v>0.1947141602883011</v>
      </c>
      <c r="P8" s="57"/>
      <c r="Q8" s="335">
        <f t="shared" si="2"/>
        <v>2.9459299054999639</v>
      </c>
      <c r="R8" s="336">
        <f t="shared" si="3"/>
        <v>3.0661184132458086</v>
      </c>
      <c r="S8" s="242">
        <f t="shared" ref="S8:S18" si="4">(R8-Q8)/Q8</f>
        <v>4.0798155964762189E-2</v>
      </c>
    </row>
    <row r="9" spans="1:19" ht="24" customHeight="1" x14ac:dyDescent="0.25">
      <c r="A9" s="14"/>
      <c r="B9" s="1" t="s">
        <v>39</v>
      </c>
      <c r="D9" s="1"/>
      <c r="E9" s="304">
        <v>80111.789999999964</v>
      </c>
      <c r="F9" s="305">
        <v>91875.559999999939</v>
      </c>
      <c r="G9" s="345">
        <f>E9/E7</f>
        <v>0.12067887831496443</v>
      </c>
      <c r="H9" s="295">
        <f>F9/F7</f>
        <v>0.12076079930793407</v>
      </c>
      <c r="I9" s="242">
        <f t="shared" ref="I9:I10" si="5">(F9-E9)/E9</f>
        <v>0.14684193175561275</v>
      </c>
      <c r="J9" s="8"/>
      <c r="K9" s="304">
        <v>10098.199999999997</v>
      </c>
      <c r="L9" s="305">
        <v>11137.561999999993</v>
      </c>
      <c r="M9" s="345">
        <f>K9/K7</f>
        <v>5.8018658058579649E-2</v>
      </c>
      <c r="N9" s="295">
        <f>L9/L7</f>
        <v>5.3775476614888233E-2</v>
      </c>
      <c r="O9" s="242">
        <f t="shared" si="1"/>
        <v>0.10292547186627278</v>
      </c>
      <c r="P9" s="8"/>
      <c r="Q9" s="335">
        <f t="shared" si="2"/>
        <v>1.260513589822422</v>
      </c>
      <c r="R9" s="336">
        <f t="shared" si="3"/>
        <v>1.2122442573411254</v>
      </c>
      <c r="S9" s="242">
        <f t="shared" si="4"/>
        <v>-3.8293385228870616E-2</v>
      </c>
    </row>
    <row r="10" spans="1:19" ht="24" customHeight="1" thickBot="1" x14ac:dyDescent="0.3">
      <c r="A10" s="14"/>
      <c r="B10" s="1" t="s">
        <v>38</v>
      </c>
      <c r="D10" s="1"/>
      <c r="E10" s="304">
        <v>37156.479999999996</v>
      </c>
      <c r="F10" s="305">
        <v>41527.31</v>
      </c>
      <c r="G10" s="345">
        <f>E10/E7</f>
        <v>5.5971815490983429E-2</v>
      </c>
      <c r="H10" s="295">
        <f>F10/F7</f>
        <v>5.458329885236473E-2</v>
      </c>
      <c r="I10" s="250">
        <f t="shared" si="5"/>
        <v>0.11763304812511848</v>
      </c>
      <c r="J10" s="8"/>
      <c r="K10" s="304">
        <v>2935.7160000000003</v>
      </c>
      <c r="L10" s="305">
        <v>3605.4479999999994</v>
      </c>
      <c r="M10" s="345">
        <f>K10/K7</f>
        <v>1.6866996371739645E-2</v>
      </c>
      <c r="N10" s="295">
        <f>L10/L7</f>
        <v>1.7408180049655001E-2</v>
      </c>
      <c r="O10" s="284">
        <f t="shared" si="1"/>
        <v>0.22813242152851262</v>
      </c>
      <c r="P10" s="8"/>
      <c r="Q10" s="335">
        <f t="shared" si="2"/>
        <v>0.79009529427975966</v>
      </c>
      <c r="R10" s="336">
        <f t="shared" si="3"/>
        <v>0.86821130480158715</v>
      </c>
      <c r="S10" s="242">
        <f t="shared" si="4"/>
        <v>9.8869099825530535E-2</v>
      </c>
    </row>
    <row r="11" spans="1:19" ht="24" customHeight="1" thickBot="1" x14ac:dyDescent="0.3">
      <c r="A11" s="18" t="s">
        <v>21</v>
      </c>
      <c r="B11" s="19"/>
      <c r="C11" s="19"/>
      <c r="D11" s="19"/>
      <c r="E11" s="47">
        <v>753841.30000000307</v>
      </c>
      <c r="F11" s="199">
        <v>862327.75000000314</v>
      </c>
      <c r="G11" s="341">
        <f>E11/E15</f>
        <v>0.53174142519406964</v>
      </c>
      <c r="H11" s="342">
        <f>F11/F15</f>
        <v>0.53127332543992112</v>
      </c>
      <c r="I11" s="218">
        <f t="shared" si="0"/>
        <v>0.14391152355276851</v>
      </c>
      <c r="J11" s="52"/>
      <c r="K11" s="47">
        <v>190999.42200000002</v>
      </c>
      <c r="L11" s="199">
        <v>228473.75199999992</v>
      </c>
      <c r="M11" s="341">
        <f>K11/K15</f>
        <v>0.52321394435235224</v>
      </c>
      <c r="N11" s="342">
        <f>L11/L15</f>
        <v>0.52452037259963613</v>
      </c>
      <c r="O11" s="218">
        <f t="shared" si="1"/>
        <v>0.19620127436825383</v>
      </c>
      <c r="P11" s="8"/>
      <c r="Q11" s="337">
        <f t="shared" si="2"/>
        <v>2.5336821158511649</v>
      </c>
      <c r="R11" s="338">
        <f t="shared" si="3"/>
        <v>2.6495001697440341</v>
      </c>
      <c r="S11" s="72">
        <f t="shared" si="4"/>
        <v>4.5711359435459939E-2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287">
        <v>588294.59000000288</v>
      </c>
      <c r="F12" s="288">
        <v>698707.44000000309</v>
      </c>
      <c r="G12" s="345">
        <f>E12/E11</f>
        <v>0.78039580744647508</v>
      </c>
      <c r="H12" s="295">
        <f>F12/F11</f>
        <v>0.81025739923132534</v>
      </c>
      <c r="I12" s="281">
        <f t="shared" ref="I12:I18" si="6">(F12-E12)/E12</f>
        <v>0.18768292599801006</v>
      </c>
      <c r="J12" s="57"/>
      <c r="K12" s="287">
        <v>175703.07100000003</v>
      </c>
      <c r="L12" s="288">
        <v>212100.59299999994</v>
      </c>
      <c r="M12" s="345">
        <f>K12/K11</f>
        <v>0.91991415031611989</v>
      </c>
      <c r="N12" s="295">
        <f>L12/L11</f>
        <v>0.92833680518364314</v>
      </c>
      <c r="O12" s="281">
        <f t="shared" si="1"/>
        <v>0.20715359038886635</v>
      </c>
      <c r="P12" s="57"/>
      <c r="Q12" s="335">
        <f t="shared" si="2"/>
        <v>2.9866511436047571</v>
      </c>
      <c r="R12" s="336">
        <f t="shared" si="3"/>
        <v>3.0356137756311714</v>
      </c>
      <c r="S12" s="242">
        <f t="shared" si="4"/>
        <v>1.6393823607841428E-2</v>
      </c>
    </row>
    <row r="13" spans="1:19" ht="24" customHeight="1" x14ac:dyDescent="0.25">
      <c r="A13" s="14"/>
      <c r="B13" s="5" t="s">
        <v>39</v>
      </c>
      <c r="D13" s="5"/>
      <c r="E13" s="267">
        <v>80008.850000000035</v>
      </c>
      <c r="F13" s="268">
        <v>76926.080000000045</v>
      </c>
      <c r="G13" s="345">
        <f>E13/E11</f>
        <v>0.10613487215412543</v>
      </c>
      <c r="H13" s="295">
        <f>F13/F11</f>
        <v>8.9207473608497193E-2</v>
      </c>
      <c r="I13" s="242">
        <f t="shared" ref="I13:I14" si="7">(F13-E13)/E13</f>
        <v>-3.8530362578639593E-2</v>
      </c>
      <c r="J13" s="244"/>
      <c r="K13" s="267">
        <v>8650.6859999999997</v>
      </c>
      <c r="L13" s="268">
        <v>8841.9599999999919</v>
      </c>
      <c r="M13" s="345">
        <f>K13/K11</f>
        <v>4.5291686798926534E-2</v>
      </c>
      <c r="N13" s="295">
        <f>L13/L11</f>
        <v>3.870011291275155E-2</v>
      </c>
      <c r="O13" s="242">
        <f t="shared" si="1"/>
        <v>2.211084762526257E-2</v>
      </c>
      <c r="P13" s="244"/>
      <c r="Q13" s="335">
        <f t="shared" si="2"/>
        <v>1.0812161404644607</v>
      </c>
      <c r="R13" s="336">
        <f t="shared" si="3"/>
        <v>1.1494099270364468</v>
      </c>
      <c r="S13" s="242">
        <f t="shared" si="4"/>
        <v>6.3071373076887274E-2</v>
      </c>
    </row>
    <row r="14" spans="1:19" ht="24" customHeight="1" thickBot="1" x14ac:dyDescent="0.3">
      <c r="A14" s="14"/>
      <c r="B14" s="1" t="s">
        <v>38</v>
      </c>
      <c r="D14" s="1"/>
      <c r="E14" s="267">
        <v>85537.860000000059</v>
      </c>
      <c r="F14" s="268">
        <v>86694.229999999981</v>
      </c>
      <c r="G14" s="345">
        <f>E14/E11</f>
        <v>0.11346932039939933</v>
      </c>
      <c r="H14" s="295">
        <f>F14/F11</f>
        <v>0.1005351271601774</v>
      </c>
      <c r="I14" s="250">
        <f t="shared" si="7"/>
        <v>1.3518809098099037E-2</v>
      </c>
      <c r="J14" s="244"/>
      <c r="K14" s="267">
        <v>6645.6650000000009</v>
      </c>
      <c r="L14" s="268">
        <v>7531.198999999996</v>
      </c>
      <c r="M14" s="345">
        <f>K14/K11</f>
        <v>3.4794162884953656E-2</v>
      </c>
      <c r="N14" s="295">
        <f>L14/L11</f>
        <v>3.2963081903605272E-2</v>
      </c>
      <c r="O14" s="284">
        <f t="shared" si="1"/>
        <v>0.13324987040424022</v>
      </c>
      <c r="P14" s="244"/>
      <c r="Q14" s="335">
        <f t="shared" si="2"/>
        <v>0.77692673162503667</v>
      </c>
      <c r="R14" s="336">
        <f t="shared" si="3"/>
        <v>0.86870821737501991</v>
      </c>
      <c r="S14" s="242">
        <f t="shared" si="4"/>
        <v>0.11813402990782812</v>
      </c>
    </row>
    <row r="15" spans="1:19" ht="24" customHeight="1" thickBot="1" x14ac:dyDescent="0.3">
      <c r="A15" s="18" t="s">
        <v>12</v>
      </c>
      <c r="B15" s="19"/>
      <c r="C15" s="19"/>
      <c r="D15" s="19"/>
      <c r="E15" s="47">
        <v>1417683.9800000039</v>
      </c>
      <c r="F15" s="199">
        <v>1623133.9100000029</v>
      </c>
      <c r="G15" s="341">
        <f>G7+G11</f>
        <v>0.99999999999999989</v>
      </c>
      <c r="H15" s="342">
        <f>H7+H11</f>
        <v>1</v>
      </c>
      <c r="I15" s="218">
        <f t="shared" si="6"/>
        <v>0.14491941285814519</v>
      </c>
      <c r="J15" s="52"/>
      <c r="K15" s="47">
        <v>365050.32800000015</v>
      </c>
      <c r="L15" s="199">
        <v>435586.0399999998</v>
      </c>
      <c r="M15" s="341">
        <f>M7+M11</f>
        <v>1</v>
      </c>
      <c r="N15" s="342">
        <f>N7+N11</f>
        <v>1</v>
      </c>
      <c r="O15" s="218">
        <f t="shared" si="1"/>
        <v>0.19322188364120474</v>
      </c>
      <c r="P15" s="8"/>
      <c r="Q15" s="337">
        <f t="shared" si="2"/>
        <v>2.57497674481727</v>
      </c>
      <c r="R15" s="338">
        <f t="shared" si="3"/>
        <v>2.6836112369804348</v>
      </c>
      <c r="S15" s="72">
        <f t="shared" si="4"/>
        <v>4.218853330687998E-2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333">
        <f>E8+E12</f>
        <v>1134869.0000000037</v>
      </c>
      <c r="F16" s="334">
        <f t="shared" ref="F16:F17" si="8">F8+F12</f>
        <v>1326110.7300000028</v>
      </c>
      <c r="G16" s="343">
        <f>E16/E15</f>
        <v>0.80050915155294378</v>
      </c>
      <c r="H16" s="344">
        <f>F16/F15</f>
        <v>0.81700636147759387</v>
      </c>
      <c r="I16" s="282">
        <f t="shared" si="6"/>
        <v>0.16851436597527858</v>
      </c>
      <c r="J16" s="57"/>
      <c r="K16" s="333">
        <f t="shared" ref="K16:L18" si="9">K8+K12</f>
        <v>336720.0610000001</v>
      </c>
      <c r="L16" s="334">
        <f t="shared" si="9"/>
        <v>404469.87099999981</v>
      </c>
      <c r="M16" s="348">
        <f>K16/K15</f>
        <v>0.92239353089966258</v>
      </c>
      <c r="N16" s="344">
        <f>L16/L15</f>
        <v>0.92856481580539174</v>
      </c>
      <c r="O16" s="282">
        <f t="shared" si="1"/>
        <v>0.20120514886696841</v>
      </c>
      <c r="P16" s="57"/>
      <c r="Q16" s="335">
        <f t="shared" si="2"/>
        <v>2.9670390238873297</v>
      </c>
      <c r="R16" s="336">
        <f t="shared" si="3"/>
        <v>3.0500459867329397</v>
      </c>
      <c r="S16" s="242">
        <f t="shared" si="4"/>
        <v>2.797636370041965E-2</v>
      </c>
    </row>
    <row r="17" spans="1:19" ht="24" customHeight="1" x14ac:dyDescent="0.25">
      <c r="A17" s="14"/>
      <c r="B17" s="5" t="s">
        <v>39</v>
      </c>
      <c r="C17" s="5"/>
      <c r="D17" s="245"/>
      <c r="E17" s="267">
        <f>E9+E13</f>
        <v>160120.64000000001</v>
      </c>
      <c r="F17" s="268">
        <f t="shared" si="8"/>
        <v>168801.63999999998</v>
      </c>
      <c r="G17" s="346">
        <f>E17/E15</f>
        <v>0.11294522775096857</v>
      </c>
      <c r="H17" s="295">
        <f>F17/F15</f>
        <v>0.10399735903490531</v>
      </c>
      <c r="I17" s="242">
        <f t="shared" si="6"/>
        <v>5.4215371609806016E-2</v>
      </c>
      <c r="J17" s="244"/>
      <c r="K17" s="267">
        <f t="shared" si="9"/>
        <v>18748.885999999999</v>
      </c>
      <c r="L17" s="268">
        <f t="shared" si="9"/>
        <v>19979.521999999983</v>
      </c>
      <c r="M17" s="345">
        <f>K17/K15</f>
        <v>5.1359729226157523E-2</v>
      </c>
      <c r="N17" s="295">
        <f>L17/L15</f>
        <v>4.5868141228768471E-2</v>
      </c>
      <c r="O17" s="242">
        <f t="shared" si="1"/>
        <v>6.5637819761663926E-2</v>
      </c>
      <c r="P17" s="244"/>
      <c r="Q17" s="335">
        <f t="shared" si="2"/>
        <v>1.1709224994354255</v>
      </c>
      <c r="R17" s="336">
        <f t="shared" si="3"/>
        <v>1.1836094720406736</v>
      </c>
      <c r="S17" s="242">
        <f t="shared" si="4"/>
        <v>1.0835023335331989E-2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91">
        <f>E10+E14</f>
        <v>122694.34000000005</v>
      </c>
      <c r="F18" s="292">
        <f>F10+F14</f>
        <v>128221.53999999998</v>
      </c>
      <c r="G18" s="347">
        <f>E18/E15</f>
        <v>8.6545620696087511E-2</v>
      </c>
      <c r="H18" s="301">
        <f>F18/F15</f>
        <v>7.8996279487500667E-2</v>
      </c>
      <c r="I18" s="283">
        <f t="shared" si="6"/>
        <v>4.5048532801104942E-2</v>
      </c>
      <c r="J18" s="244"/>
      <c r="K18" s="291">
        <f t="shared" si="9"/>
        <v>9581.3810000000012</v>
      </c>
      <c r="L18" s="292">
        <f t="shared" si="9"/>
        <v>11136.646999999995</v>
      </c>
      <c r="M18" s="347">
        <f>K18/K15</f>
        <v>2.6246739874179751E-2</v>
      </c>
      <c r="N18" s="301">
        <f>L18/L15</f>
        <v>2.5567042965839771E-2</v>
      </c>
      <c r="O18" s="283">
        <f t="shared" si="1"/>
        <v>0.16232169454486717</v>
      </c>
      <c r="P18" s="244"/>
      <c r="Q18" s="339">
        <f t="shared" si="2"/>
        <v>0.78091466973945145</v>
      </c>
      <c r="R18" s="340">
        <f t="shared" si="3"/>
        <v>0.86854728152539706</v>
      </c>
      <c r="S18" s="250">
        <f t="shared" si="4"/>
        <v>0.11221790956390131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>
    <pageSetUpPr fitToPage="1"/>
  </sheetPr>
  <dimension ref="A1:S40"/>
  <sheetViews>
    <sheetView showGridLines="0" workbookViewId="0">
      <selection activeCell="O15" sqref="O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41"/>
    <col min="19" max="19" width="10.85546875" customWidth="1"/>
  </cols>
  <sheetData>
    <row r="1" spans="1:19" ht="15.75" x14ac:dyDescent="0.25">
      <c r="A1" s="36" t="s">
        <v>162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116</v>
      </c>
      <c r="H4" s="458"/>
      <c r="I4" s="176" t="s">
        <v>0</v>
      </c>
      <c r="K4" s="464" t="s">
        <v>19</v>
      </c>
      <c r="L4" s="458"/>
      <c r="M4" s="456" t="s">
        <v>13</v>
      </c>
      <c r="N4" s="457"/>
      <c r="O4" s="176" t="s">
        <v>0</v>
      </c>
      <c r="Q4" s="470" t="s">
        <v>22</v>
      </c>
      <c r="R4" s="458"/>
      <c r="S4" s="176" t="s">
        <v>0</v>
      </c>
    </row>
    <row r="5" spans="1:19" x14ac:dyDescent="0.25">
      <c r="A5" s="460"/>
      <c r="B5" s="471"/>
      <c r="C5" s="471"/>
      <c r="D5" s="471"/>
      <c r="E5" s="465" t="s">
        <v>82</v>
      </c>
      <c r="F5" s="466"/>
      <c r="G5" s="467" t="str">
        <f>E5</f>
        <v>junho</v>
      </c>
      <c r="H5" s="467"/>
      <c r="I5" s="177" t="s">
        <v>122</v>
      </c>
      <c r="K5" s="468" t="str">
        <f>E5</f>
        <v>junho</v>
      </c>
      <c r="L5" s="467"/>
      <c r="M5" s="469" t="str">
        <f>E5</f>
        <v>junho</v>
      </c>
      <c r="N5" s="455"/>
      <c r="O5" s="177" t="str">
        <f>I5</f>
        <v>2021 /2020</v>
      </c>
      <c r="Q5" s="468" t="str">
        <f>E5</f>
        <v>junho</v>
      </c>
      <c r="R5" s="466"/>
      <c r="S5" s="177" t="str">
        <f>O5</f>
        <v>2021 /2020</v>
      </c>
    </row>
    <row r="6" spans="1:19" ht="19.5" customHeight="1" thickBot="1" x14ac:dyDescent="0.3">
      <c r="A6" s="441"/>
      <c r="B6" s="472"/>
      <c r="C6" s="472"/>
      <c r="D6" s="472"/>
      <c r="E6" s="120">
        <v>2020</v>
      </c>
      <c r="F6" s="192">
        <v>2021</v>
      </c>
      <c r="G6" s="376">
        <f>E6</f>
        <v>2020</v>
      </c>
      <c r="H6" s="185">
        <f>F6</f>
        <v>2021</v>
      </c>
      <c r="I6" s="177" t="s">
        <v>1</v>
      </c>
      <c r="K6" s="375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Q6" s="375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129449.94999999992</v>
      </c>
      <c r="F7" s="193">
        <v>141998.27999999994</v>
      </c>
      <c r="G7" s="341">
        <f>E7/E15</f>
        <v>0.48431883868191911</v>
      </c>
      <c r="H7" s="342">
        <f>F7/F15</f>
        <v>0.49648493151729067</v>
      </c>
      <c r="I7" s="395">
        <f t="shared" ref="I7:I18" si="0">(F7-E7)/E7</f>
        <v>9.693576552173272E-2</v>
      </c>
      <c r="J7" s="2"/>
      <c r="K7" s="23">
        <v>33880.458000000006</v>
      </c>
      <c r="L7" s="193">
        <v>36800.712999999996</v>
      </c>
      <c r="M7" s="341">
        <f>K7/K15</f>
        <v>0.51733022125034955</v>
      </c>
      <c r="N7" s="342">
        <f>L7/L15</f>
        <v>0.49307520774644736</v>
      </c>
      <c r="O7" s="395">
        <f t="shared" ref="O7:O18" si="1">(L7-K7)/K7</f>
        <v>8.6192902114841236E-2</v>
      </c>
      <c r="P7" s="2"/>
      <c r="Q7" s="251">
        <f t="shared" ref="Q7:R18" si="2">(K7/E7)*10</f>
        <v>2.6172631198389822</v>
      </c>
      <c r="R7" s="252">
        <f t="shared" si="2"/>
        <v>2.5916308986277867</v>
      </c>
      <c r="S7" s="389">
        <f>(R7-Q7)/Q7</f>
        <v>-9.7935209558801996E-3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106246.07999999991</v>
      </c>
      <c r="F8" s="241">
        <v>115818.05999999995</v>
      </c>
      <c r="G8" s="343">
        <f>E8/E7</f>
        <v>0.82075025907696353</v>
      </c>
      <c r="H8" s="344">
        <f>F8/F7</f>
        <v>0.81563002030728826</v>
      </c>
      <c r="I8" s="396">
        <f t="shared" si="0"/>
        <v>9.0092547414455645E-2</v>
      </c>
      <c r="K8" s="240">
        <v>31235.01300000001</v>
      </c>
      <c r="L8" s="241">
        <v>33911.379999999997</v>
      </c>
      <c r="M8" s="348">
        <f>K8/K7</f>
        <v>0.92191826332453963</v>
      </c>
      <c r="N8" s="344">
        <f>L8/L7</f>
        <v>0.92148703749299643</v>
      </c>
      <c r="O8" s="397">
        <f t="shared" si="1"/>
        <v>8.5684837076904261E-2</v>
      </c>
      <c r="Q8" s="253">
        <f t="shared" si="2"/>
        <v>2.9398743934835085</v>
      </c>
      <c r="R8" s="254">
        <f t="shared" si="2"/>
        <v>2.927987224099593</v>
      </c>
      <c r="S8" s="398">
        <f t="shared" ref="S8:S18" si="3">(R8-Q8)/Q8</f>
        <v>-4.0434276410803481E-3</v>
      </c>
    </row>
    <row r="9" spans="1:19" ht="24" customHeight="1" x14ac:dyDescent="0.25">
      <c r="A9" s="14"/>
      <c r="B9" t="s">
        <v>39</v>
      </c>
      <c r="E9" s="25">
        <v>18215.740000000002</v>
      </c>
      <c r="F9" s="188">
        <v>20056.389999999996</v>
      </c>
      <c r="G9" s="399">
        <f>E9/E7</f>
        <v>0.14071646995614917</v>
      </c>
      <c r="H9" s="295">
        <f>F9/F7</f>
        <v>0.14124389394012382</v>
      </c>
      <c r="I9" s="398">
        <f t="shared" si="0"/>
        <v>0.1010472261900968</v>
      </c>
      <c r="K9" s="25">
        <v>2254.6839999999993</v>
      </c>
      <c r="L9" s="188">
        <v>2102.681</v>
      </c>
      <c r="M9" s="399">
        <f>K9/K7</f>
        <v>6.654821490311609E-2</v>
      </c>
      <c r="N9" s="295">
        <f>L9/L7</f>
        <v>5.7136963623503713E-2</v>
      </c>
      <c r="O9" s="398">
        <f t="shared" si="1"/>
        <v>-6.7416542628589773E-2</v>
      </c>
      <c r="Q9" s="253">
        <f t="shared" si="2"/>
        <v>1.2377668982978451</v>
      </c>
      <c r="R9" s="254">
        <f t="shared" si="2"/>
        <v>1.0483845796775992</v>
      </c>
      <c r="S9" s="398">
        <f t="shared" si="3"/>
        <v>-0.1530032180378075</v>
      </c>
    </row>
    <row r="10" spans="1:19" ht="24" customHeight="1" thickBot="1" x14ac:dyDescent="0.3">
      <c r="A10" s="14"/>
      <c r="B10" t="s">
        <v>38</v>
      </c>
      <c r="E10" s="25">
        <v>4988.13</v>
      </c>
      <c r="F10" s="188">
        <v>6123.83</v>
      </c>
      <c r="G10" s="399">
        <f>E10/E7</f>
        <v>3.8533270966887224E-2</v>
      </c>
      <c r="H10" s="295">
        <f>F10/F7</f>
        <v>4.3126085752588007E-2</v>
      </c>
      <c r="I10" s="400">
        <f t="shared" si="0"/>
        <v>0.22768051353914187</v>
      </c>
      <c r="K10" s="25">
        <v>390.76100000000008</v>
      </c>
      <c r="L10" s="188">
        <v>786.65200000000004</v>
      </c>
      <c r="M10" s="399">
        <f>K10/K7</f>
        <v>1.15335217723444E-2</v>
      </c>
      <c r="N10" s="295">
        <f>L10/L7</f>
        <v>2.1375998883499895E-2</v>
      </c>
      <c r="O10" s="401">
        <f t="shared" si="1"/>
        <v>1.0131282292756951</v>
      </c>
      <c r="Q10" s="253">
        <f t="shared" si="2"/>
        <v>0.78338174827039408</v>
      </c>
      <c r="R10" s="254">
        <f t="shared" si="2"/>
        <v>1.2845751759928019</v>
      </c>
      <c r="S10" s="398">
        <f t="shared" si="3"/>
        <v>0.63978185454151604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137832.54999999987</v>
      </c>
      <c r="F11" s="193">
        <v>144008.94999999995</v>
      </c>
      <c r="G11" s="341">
        <f>E11/E15</f>
        <v>0.51568116131808106</v>
      </c>
      <c r="H11" s="342">
        <f>F11/F15</f>
        <v>0.50351506848270944</v>
      </c>
      <c r="I11" s="395">
        <f t="shared" si="0"/>
        <v>4.4810895539552066E-2</v>
      </c>
      <c r="J11" s="2"/>
      <c r="K11" s="23">
        <v>31610.512000000006</v>
      </c>
      <c r="L11" s="193">
        <v>37834.377999999982</v>
      </c>
      <c r="M11" s="341">
        <f>K11/K15</f>
        <v>0.48266977874965056</v>
      </c>
      <c r="N11" s="342">
        <f>L11/L15</f>
        <v>0.50692479225355258</v>
      </c>
      <c r="O11" s="395">
        <f t="shared" si="1"/>
        <v>0.19689228697086511</v>
      </c>
      <c r="Q11" s="255">
        <f t="shared" si="2"/>
        <v>2.2933996360076074</v>
      </c>
      <c r="R11" s="256">
        <f t="shared" si="2"/>
        <v>2.6272240718372015</v>
      </c>
      <c r="S11" s="402">
        <f t="shared" si="3"/>
        <v>0.14555877248272431</v>
      </c>
    </row>
    <row r="12" spans="1:19" s="9" customFormat="1" ht="24" customHeight="1" x14ac:dyDescent="0.25">
      <c r="A12" s="58"/>
      <c r="B12" s="9" t="s">
        <v>35</v>
      </c>
      <c r="E12" s="37">
        <v>110519.33999999988</v>
      </c>
      <c r="F12" s="189">
        <v>122245.22999999994</v>
      </c>
      <c r="G12" s="399">
        <f>E12/E11</f>
        <v>0.80183773716730899</v>
      </c>
      <c r="H12" s="295">
        <f>F12/F11</f>
        <v>0.84887244855267663</v>
      </c>
      <c r="I12" s="396">
        <f t="shared" si="0"/>
        <v>0.10609808201894863</v>
      </c>
      <c r="K12" s="37">
        <v>29119.809000000005</v>
      </c>
      <c r="L12" s="189">
        <v>35529.398999999983</v>
      </c>
      <c r="M12" s="399">
        <f>K12/K11</f>
        <v>0.92120649611749406</v>
      </c>
      <c r="N12" s="295">
        <f>L12/L11</f>
        <v>0.93907712715668268</v>
      </c>
      <c r="O12" s="396">
        <f t="shared" si="1"/>
        <v>0.22011099042579493</v>
      </c>
      <c r="Q12" s="253">
        <f t="shared" si="2"/>
        <v>2.6348156802239355</v>
      </c>
      <c r="R12" s="254">
        <f t="shared" si="2"/>
        <v>2.9064037099852484</v>
      </c>
      <c r="S12" s="398">
        <f t="shared" si="3"/>
        <v>0.10307667128283918</v>
      </c>
    </row>
    <row r="13" spans="1:19" ht="24" customHeight="1" x14ac:dyDescent="0.25">
      <c r="A13" s="14"/>
      <c r="B13" s="9" t="s">
        <v>39</v>
      </c>
      <c r="D13" s="9"/>
      <c r="E13" s="25">
        <v>14887.710000000001</v>
      </c>
      <c r="F13" s="188">
        <v>11752.190000000008</v>
      </c>
      <c r="G13" s="399">
        <f>E13/E11</f>
        <v>0.1080130201465475</v>
      </c>
      <c r="H13" s="295">
        <f>F13/F11</f>
        <v>8.1607358431542015E-2</v>
      </c>
      <c r="I13" s="398">
        <f t="shared" si="0"/>
        <v>-0.21061130288002608</v>
      </c>
      <c r="K13" s="25">
        <v>1629.1459999999997</v>
      </c>
      <c r="L13" s="188">
        <v>1381.1969999999992</v>
      </c>
      <c r="M13" s="399">
        <f>K13/K11</f>
        <v>5.1538108588687188E-2</v>
      </c>
      <c r="N13" s="295">
        <f>L13/L11</f>
        <v>3.6506401664644778E-2</v>
      </c>
      <c r="O13" s="398">
        <f t="shared" si="1"/>
        <v>-0.15219569025734991</v>
      </c>
      <c r="Q13" s="253">
        <f t="shared" si="2"/>
        <v>1.0942891821509149</v>
      </c>
      <c r="R13" s="254">
        <f t="shared" si="2"/>
        <v>1.1752677586049904</v>
      </c>
      <c r="S13" s="398">
        <f t="shared" si="3"/>
        <v>7.4001075561128699E-2</v>
      </c>
    </row>
    <row r="14" spans="1:19" ht="24" customHeight="1" thickBot="1" x14ac:dyDescent="0.3">
      <c r="A14" s="14"/>
      <c r="B14" t="s">
        <v>38</v>
      </c>
      <c r="E14" s="25">
        <v>12425.499999999998</v>
      </c>
      <c r="F14" s="188">
        <v>10011.529999999997</v>
      </c>
      <c r="G14" s="399">
        <f>E14/E11</f>
        <v>9.0149242686143508E-2</v>
      </c>
      <c r="H14" s="295">
        <f>F14/F11</f>
        <v>6.9520193015781315E-2</v>
      </c>
      <c r="I14" s="400">
        <f t="shared" si="0"/>
        <v>-0.19427548187195698</v>
      </c>
      <c r="K14" s="25">
        <v>861.55700000000013</v>
      </c>
      <c r="L14" s="188">
        <v>923.78199999999993</v>
      </c>
      <c r="M14" s="399">
        <f>K14/K11</f>
        <v>2.7255395293818714E-2</v>
      </c>
      <c r="N14" s="295">
        <f>L14/L11</f>
        <v>2.4416471178672485E-2</v>
      </c>
      <c r="O14" s="401">
        <f t="shared" si="1"/>
        <v>7.222389232517383E-2</v>
      </c>
      <c r="Q14" s="253">
        <f t="shared" si="2"/>
        <v>0.6933781336767133</v>
      </c>
      <c r="R14" s="254">
        <f t="shared" si="2"/>
        <v>0.92271810602375481</v>
      </c>
      <c r="S14" s="398">
        <f t="shared" si="3"/>
        <v>0.3307574340871427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267282.49999999977</v>
      </c>
      <c r="F15" s="193">
        <v>286007.22999999986</v>
      </c>
      <c r="G15" s="341">
        <f>G7+G11</f>
        <v>1.0000000000000002</v>
      </c>
      <c r="H15" s="342">
        <f>H7+H11</f>
        <v>1</v>
      </c>
      <c r="I15" s="395">
        <f t="shared" si="0"/>
        <v>7.0055952035767824E-2</v>
      </c>
      <c r="J15" s="2"/>
      <c r="K15" s="23">
        <v>65490.970000000008</v>
      </c>
      <c r="L15" s="193">
        <v>74635.090999999986</v>
      </c>
      <c r="M15" s="341">
        <f>M7+M11</f>
        <v>1</v>
      </c>
      <c r="N15" s="342">
        <f>N7+N11</f>
        <v>1</v>
      </c>
      <c r="O15" s="395">
        <f t="shared" si="1"/>
        <v>0.13962414971102086</v>
      </c>
      <c r="Q15" s="255">
        <f t="shared" si="2"/>
        <v>2.4502528223882996</v>
      </c>
      <c r="R15" s="256">
        <f t="shared" si="2"/>
        <v>2.6095525976738427</v>
      </c>
      <c r="S15" s="402">
        <f t="shared" si="3"/>
        <v>6.5013607506131221E-2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216765.41999999981</v>
      </c>
      <c r="F16" s="241">
        <f t="shared" ref="F16:F17" si="4">F8+F12</f>
        <v>238063.28999999989</v>
      </c>
      <c r="G16" s="343">
        <f>E16/E15</f>
        <v>0.81099742781513939</v>
      </c>
      <c r="H16" s="344">
        <f>F16/F15</f>
        <v>0.83236808384179661</v>
      </c>
      <c r="I16" s="397">
        <f t="shared" si="0"/>
        <v>9.8253079296504495E-2</v>
      </c>
      <c r="J16" s="9"/>
      <c r="K16" s="240">
        <f t="shared" ref="K16:L18" si="5">K8+K12</f>
        <v>60354.822000000015</v>
      </c>
      <c r="L16" s="241">
        <f t="shared" si="5"/>
        <v>69440.77899999998</v>
      </c>
      <c r="M16" s="348">
        <f>K16/K15</f>
        <v>0.92157471480419373</v>
      </c>
      <c r="N16" s="344">
        <f>L16/L15</f>
        <v>0.93040389004148183</v>
      </c>
      <c r="O16" s="397">
        <f t="shared" si="1"/>
        <v>0.15054235434577148</v>
      </c>
      <c r="P16" s="9"/>
      <c r="Q16" s="253">
        <f t="shared" si="2"/>
        <v>2.7843381107558605</v>
      </c>
      <c r="R16" s="254">
        <f t="shared" si="2"/>
        <v>2.9169041140278291</v>
      </c>
      <c r="S16" s="398">
        <f t="shared" si="3"/>
        <v>4.7611316585391687E-2</v>
      </c>
    </row>
    <row r="17" spans="1:19" ht="24" customHeight="1" x14ac:dyDescent="0.25">
      <c r="A17" s="14"/>
      <c r="B17" s="9" t="s">
        <v>39</v>
      </c>
      <c r="C17" s="9"/>
      <c r="D17" s="245"/>
      <c r="E17" s="25">
        <f>E9+E13</f>
        <v>33103.450000000004</v>
      </c>
      <c r="F17" s="188">
        <f t="shared" si="4"/>
        <v>31808.58</v>
      </c>
      <c r="G17" s="403">
        <f>E17/E15</f>
        <v>0.12385191697922622</v>
      </c>
      <c r="H17" s="295">
        <f>F17/F15</f>
        <v>0.11121599967944872</v>
      </c>
      <c r="I17" s="398">
        <f t="shared" si="0"/>
        <v>-3.9115862546048902E-2</v>
      </c>
      <c r="K17" s="25">
        <f t="shared" si="5"/>
        <v>3883.829999999999</v>
      </c>
      <c r="L17" s="188">
        <f t="shared" si="5"/>
        <v>3483.8779999999992</v>
      </c>
      <c r="M17" s="399">
        <f>K17/K15</f>
        <v>5.9303290209321964E-2</v>
      </c>
      <c r="N17" s="295">
        <f>L17/L15</f>
        <v>4.6678820288435098E-2</v>
      </c>
      <c r="O17" s="398">
        <f t="shared" si="1"/>
        <v>-0.10297876065636237</v>
      </c>
      <c r="Q17" s="253">
        <f t="shared" si="2"/>
        <v>1.1732402513937366</v>
      </c>
      <c r="R17" s="254">
        <f t="shared" si="2"/>
        <v>1.0952636049770217</v>
      </c>
      <c r="S17" s="398">
        <f t="shared" si="3"/>
        <v>-6.6462641666174896E-2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7">
        <f>E10+E14</f>
        <v>17413.629999999997</v>
      </c>
      <c r="F18" s="190">
        <f>F10+F14</f>
        <v>16135.359999999997</v>
      </c>
      <c r="G18" s="347">
        <f>E18/E15</f>
        <v>6.5150655205634539E-2</v>
      </c>
      <c r="H18" s="301">
        <f>F18/F15</f>
        <v>5.6415916478754768E-2</v>
      </c>
      <c r="I18" s="404">
        <f t="shared" si="0"/>
        <v>-7.3406291508433377E-2</v>
      </c>
      <c r="K18" s="27">
        <f t="shared" si="5"/>
        <v>1252.3180000000002</v>
      </c>
      <c r="L18" s="190">
        <f t="shared" si="5"/>
        <v>1710.434</v>
      </c>
      <c r="M18" s="347">
        <f>K18/K15</f>
        <v>1.9121994986484397E-2</v>
      </c>
      <c r="N18" s="301">
        <f>L18/L15</f>
        <v>2.2917289670082941E-2</v>
      </c>
      <c r="O18" s="404">
        <f t="shared" si="1"/>
        <v>0.36581443371412026</v>
      </c>
      <c r="Q18" s="257">
        <f t="shared" si="2"/>
        <v>0.71915964678243449</v>
      </c>
      <c r="R18" s="258">
        <f t="shared" si="2"/>
        <v>1.0600531999286043</v>
      </c>
      <c r="S18" s="400">
        <f t="shared" si="3"/>
        <v>0.47401652007499162</v>
      </c>
    </row>
    <row r="19" spans="1:19" ht="6.75" customHeight="1" x14ac:dyDescent="0.25">
      <c r="Q19" s="259"/>
      <c r="R19" s="259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2019-01-18T14:14:45Z</cp:lastPrinted>
  <dcterms:created xsi:type="dcterms:W3CDTF">2012-12-21T10:54:30Z</dcterms:created>
  <dcterms:modified xsi:type="dcterms:W3CDTF">2021-08-10T17:22:22Z</dcterms:modified>
</cp:coreProperties>
</file>